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C:\Users\lesly.rocha\Desktop\LeslyRH\Reclutamiento\STGT\Facturación\"/>
    </mc:Choice>
  </mc:AlternateContent>
  <xr:revisionPtr revIDLastSave="0" documentId="13_ncr:1_{238AF244-FF5E-4D70-9618-1803D34AAB5A}" xr6:coauthVersionLast="44" xr6:coauthVersionMax="44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</sheets>
  <definedNames>
    <definedName name="_xlnm.Print_Area" localSheetId="0">Hoja1!$B$1:$O$18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32" i="1" l="1"/>
  <c r="G32" i="1" s="1"/>
  <c r="I32" i="1" s="1"/>
  <c r="E28" i="1"/>
  <c r="E29" i="1" s="1"/>
  <c r="G24" i="1"/>
  <c r="M21" i="1"/>
  <c r="M20" i="1"/>
  <c r="L20" i="1"/>
  <c r="K20" i="1"/>
  <c r="J20" i="1"/>
  <c r="I20" i="1"/>
  <c r="I24" i="1"/>
  <c r="J24" i="1" s="1"/>
  <c r="G20" i="1"/>
  <c r="G28" i="1"/>
  <c r="I28" i="1" s="1"/>
  <c r="E21" i="1"/>
  <c r="E33" i="1"/>
  <c r="E25" i="1"/>
  <c r="E24" i="1"/>
  <c r="E20" i="1"/>
  <c r="E31" i="1"/>
  <c r="E27" i="1"/>
  <c r="E23" i="1"/>
  <c r="E19" i="1"/>
  <c r="J32" i="1" l="1"/>
  <c r="K32" i="1" s="1"/>
  <c r="L32" i="1" s="1"/>
  <c r="M32" i="1" s="1"/>
  <c r="M33" i="1" s="1"/>
  <c r="K24" i="1"/>
  <c r="J28" i="1"/>
  <c r="K28" i="1" s="1"/>
  <c r="F31" i="1"/>
  <c r="G31" i="1" s="1"/>
  <c r="I31" i="1" s="1"/>
  <c r="F27" i="1"/>
  <c r="G27" i="1" s="1"/>
  <c r="I27" i="1" s="1"/>
  <c r="F23" i="1"/>
  <c r="G23" i="1" s="1"/>
  <c r="I23" i="1" s="1"/>
  <c r="F19" i="1"/>
  <c r="G19" i="1" s="1"/>
  <c r="I19" i="1" s="1"/>
  <c r="E9" i="1"/>
  <c r="E8" i="1"/>
  <c r="E7" i="1"/>
  <c r="E6" i="1"/>
  <c r="L24" i="1" l="1"/>
  <c r="M24" i="1"/>
  <c r="M25" i="1" s="1"/>
  <c r="L28" i="1"/>
  <c r="M28" i="1" s="1"/>
  <c r="M29" i="1" s="1"/>
  <c r="J31" i="1"/>
  <c r="K31" i="1" s="1"/>
  <c r="J27" i="1"/>
  <c r="K27" i="1" s="1"/>
  <c r="J23" i="1"/>
  <c r="K23" i="1" s="1"/>
  <c r="J19" i="1"/>
  <c r="K19" i="1" s="1"/>
  <c r="E5" i="1"/>
  <c r="L31" i="1" l="1"/>
  <c r="M31" i="1" s="1"/>
  <c r="L27" i="1"/>
  <c r="M27" i="1" s="1"/>
  <c r="L23" i="1"/>
  <c r="M23" i="1" s="1"/>
  <c r="L19" i="1"/>
  <c r="M19" i="1" s="1"/>
  <c r="F9" i="1"/>
  <c r="G9" i="1" s="1"/>
  <c r="I9" i="1" s="1"/>
  <c r="J9" i="1" l="1"/>
  <c r="K9" i="1" s="1"/>
  <c r="L9" i="1" l="1"/>
  <c r="M9" i="1" s="1"/>
  <c r="F8" i="1" l="1"/>
  <c r="G8" i="1" s="1"/>
  <c r="I8" i="1" l="1"/>
  <c r="J8" i="1" l="1"/>
  <c r="K8" i="1" s="1"/>
  <c r="L8" i="1" s="1"/>
  <c r="M8" i="1" s="1"/>
  <c r="F6" i="1" l="1"/>
  <c r="G6" i="1" s="1"/>
  <c r="F7" i="1"/>
  <c r="G7" i="1" s="1"/>
  <c r="I7" i="1" l="1"/>
  <c r="I6" i="1"/>
  <c r="J6" i="1" l="1"/>
  <c r="K6" i="1" s="1"/>
  <c r="J7" i="1"/>
  <c r="K7" i="1" s="1"/>
  <c r="L7" i="1" s="1"/>
  <c r="M7" i="1" s="1"/>
  <c r="F5" i="1"/>
  <c r="G5" i="1" s="1"/>
  <c r="I5" i="1" s="1"/>
  <c r="J5" i="1" l="1"/>
  <c r="K5" i="1" s="1"/>
  <c r="L5" i="1" s="1"/>
  <c r="M5" i="1" s="1"/>
  <c r="L6" i="1"/>
  <c r="M6" i="1" s="1"/>
  <c r="K12" i="1" l="1"/>
  <c r="K13" i="1" s="1"/>
  <c r="K14" i="1" s="1"/>
  <c r="M11" i="1" l="1"/>
</calcChain>
</file>

<file path=xl/sharedStrings.xml><?xml version="1.0" encoding="utf-8"?>
<sst xmlns="http://schemas.openxmlformats.org/spreadsheetml/2006/main" count="70" uniqueCount="33">
  <si>
    <t>IMSS, Seg. Social, 
Prestaciones</t>
  </si>
  <si>
    <t>Subtotal</t>
  </si>
  <si>
    <t>Puesto</t>
  </si>
  <si>
    <t>Nombre</t>
  </si>
  <si>
    <t>Subtotal 2</t>
  </si>
  <si>
    <t>Subtotal 1</t>
  </si>
  <si>
    <t>IVA</t>
  </si>
  <si>
    <t>Total a Facturar</t>
  </si>
  <si>
    <t xml:space="preserve">Recursos STGT </t>
  </si>
  <si>
    <t>Periodo:</t>
  </si>
  <si>
    <t>Centro de Costos:</t>
  </si>
  <si>
    <t>TOTAL FACTURA CON IVA</t>
  </si>
  <si>
    <t>Iva</t>
  </si>
  <si>
    <t>Fecha Alta</t>
  </si>
  <si>
    <t>TOTAL sin iva</t>
  </si>
  <si>
    <t>Tarifa 8%</t>
  </si>
  <si>
    <t>Sueldo Bruto Mensual  /    Finiquito</t>
  </si>
  <si>
    <t>Ochoa Marquez José Mariano</t>
  </si>
  <si>
    <t>Control de Versión y Usuarios SAP</t>
  </si>
  <si>
    <t>Rodríguez SantaCruz José Luis</t>
  </si>
  <si>
    <t>Hernández Pérez Edgar</t>
  </si>
  <si>
    <t>Arquitecto de Software</t>
  </si>
  <si>
    <t>Desarrollador Junior</t>
  </si>
  <si>
    <t>Santos Quezada Rodrigo</t>
  </si>
  <si>
    <t>Desarrollador Jr. C#</t>
  </si>
  <si>
    <t>Alvarado Aguilar Javier</t>
  </si>
  <si>
    <t>Ingeniero en Soporte Jr.</t>
  </si>
  <si>
    <t>Prestación Adicional Celular</t>
  </si>
  <si>
    <t>Desglose Empleado Finiquitado</t>
  </si>
  <si>
    <t>Prestación Adicional</t>
  </si>
  <si>
    <t>1 al 30 de septiembre del 2019</t>
  </si>
  <si>
    <t>sueldo 1ra quincena</t>
  </si>
  <si>
    <t>Finiquito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</si>
</sst>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164" formatCode="_-&quot;$&quot;* #,##0.000_-;\-&quot;$&quot;* #,##0.000_-;_-&quot;$&quot;* &quot;-&quot;???_-;_-@_-"/>
    <numFmt numFmtId="165" formatCode="[$$-80A]#,##0.00"/>
    <numFmt numFmtId="166" formatCode="_-&quot;$&quot;* #,##0.00_-;\-&quot;$&quot;* #,##0.00_-;_-&quot;$&quot;* &quot;-&quot;???_-;_-@_-"/>
    <numFmt numFmtId="169" formatCode="_-&quot;$&quot;* #,##0.00_-;\-&quot;$&quot;* #,##0.00_-;_-&quot;$&quot;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0"/>
      <name val="Arial"/>
      <family val="2"/>
    </font>
    <font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auto="1"/>
      </left>
      <right/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dashed">
        <color auto="1"/>
      </right>
      <top style="thin">
        <color indexed="64"/>
      </top>
      <bottom style="medium">
        <color indexed="64"/>
      </bottom>
      <diagonal/>
    </border>
    <border>
      <left style="dashed">
        <color auto="1"/>
      </left>
      <right style="dashed">
        <color auto="1"/>
      </right>
      <top style="thin">
        <color indexed="64"/>
      </top>
      <bottom style="medium">
        <color indexed="64"/>
      </bottom>
      <diagonal/>
    </border>
    <border>
      <left style="dashed">
        <color auto="1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dashed">
        <color auto="1"/>
      </right>
      <top style="medium">
        <color indexed="64"/>
      </top>
      <bottom style="medium">
        <color indexed="64"/>
      </bottom>
      <diagonal/>
    </border>
    <border>
      <left style="dashed">
        <color auto="1"/>
      </left>
      <right style="dashed">
        <color auto="1"/>
      </right>
      <top style="medium">
        <color indexed="64"/>
      </top>
      <bottom style="medium">
        <color indexed="64"/>
      </bottom>
      <diagonal/>
    </border>
    <border>
      <left style="dashed">
        <color auto="1"/>
      </left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5" fillId="0" borderId="0" applyFont="0" applyFill="0" applyBorder="0" applyAlignment="0" applyProtection="0"/>
  </cellStyleXfs>
  <cellXfs count="70">
    <xf numFmtId="0" fontId="0" fillId="0" borderId="0" xfId="0"/>
    <xf numFmtId="0" fontId="0" fillId="2" borderId="0" xfId="0" applyFill="1"/>
    <xf numFmtId="0" fontId="0" fillId="0" borderId="0" xfId="0" applyAlignment="1">
      <alignment vertical="center"/>
    </xf>
    <xf numFmtId="0" fontId="0" fillId="5" borderId="0" xfId="0" applyFill="1"/>
    <xf numFmtId="44" fontId="0" fillId="5" borderId="0" xfId="0" applyNumberFormat="1" applyFill="1"/>
    <xf numFmtId="164" fontId="0" fillId="5" borderId="0" xfId="0" applyNumberFormat="1" applyFill="1"/>
    <xf numFmtId="165" fontId="0" fillId="5" borderId="0" xfId="0" applyNumberFormat="1" applyFill="1"/>
    <xf numFmtId="0" fontId="0" fillId="5" borderId="0" xfId="0" applyFill="1" applyAlignment="1">
      <alignment vertical="center"/>
    </xf>
    <xf numFmtId="0" fontId="0" fillId="5" borderId="3" xfId="0" applyFill="1" applyBorder="1" applyAlignment="1">
      <alignment vertical="center"/>
    </xf>
    <xf numFmtId="164" fontId="0" fillId="5" borderId="4" xfId="0" applyNumberFormat="1" applyFill="1" applyBorder="1" applyAlignment="1">
      <alignment vertical="center"/>
    </xf>
    <xf numFmtId="0" fontId="0" fillId="5" borderId="5" xfId="0" applyFill="1" applyBorder="1" applyAlignment="1">
      <alignment vertical="center"/>
    </xf>
    <xf numFmtId="44" fontId="0" fillId="5" borderId="6" xfId="1" applyFont="1" applyFill="1" applyBorder="1" applyAlignment="1">
      <alignment vertical="center"/>
    </xf>
    <xf numFmtId="164" fontId="0" fillId="5" borderId="0" xfId="0" applyNumberFormat="1" applyFill="1" applyAlignment="1">
      <alignment vertical="center"/>
    </xf>
    <xf numFmtId="0" fontId="0" fillId="6" borderId="1" xfId="0" applyFill="1" applyBorder="1" applyAlignment="1">
      <alignment vertical="center"/>
    </xf>
    <xf numFmtId="165" fontId="0" fillId="6" borderId="2" xfId="0" applyNumberFormat="1" applyFill="1" applyBorder="1" applyAlignment="1">
      <alignment vertical="center"/>
    </xf>
    <xf numFmtId="0" fontId="2" fillId="5" borderId="7" xfId="0" applyFont="1" applyFill="1" applyBorder="1" applyAlignment="1">
      <alignment vertical="center"/>
    </xf>
    <xf numFmtId="0" fontId="2" fillId="5" borderId="8" xfId="0" applyFont="1" applyFill="1" applyBorder="1" applyAlignment="1">
      <alignment vertical="center"/>
    </xf>
    <xf numFmtId="164" fontId="0" fillId="0" borderId="13" xfId="0" applyNumberFormat="1" applyBorder="1" applyAlignment="1">
      <alignment vertical="center"/>
    </xf>
    <xf numFmtId="44" fontId="0" fillId="5" borderId="14" xfId="1" applyFont="1" applyFill="1" applyBorder="1" applyAlignment="1">
      <alignment vertical="center"/>
    </xf>
    <xf numFmtId="0" fontId="0" fillId="2" borderId="0" xfId="0" applyFill="1" applyAlignment="1">
      <alignment horizontal="center"/>
    </xf>
    <xf numFmtId="0" fontId="0" fillId="5" borderId="0" xfId="0" applyFill="1" applyAlignment="1">
      <alignment horizontal="center"/>
    </xf>
    <xf numFmtId="0" fontId="2" fillId="5" borderId="16" xfId="0" applyFont="1" applyFill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0" borderId="0" xfId="0" applyAlignment="1">
      <alignment horizontal="center"/>
    </xf>
    <xf numFmtId="166" fontId="0" fillId="6" borderId="0" xfId="0" applyNumberFormat="1" applyFill="1"/>
    <xf numFmtId="14" fontId="0" fillId="0" borderId="14" xfId="0" applyNumberFormat="1" applyBorder="1" applyAlignment="1">
      <alignment horizontal="center" vertical="center"/>
    </xf>
    <xf numFmtId="164" fontId="0" fillId="0" borderId="14" xfId="0" applyNumberFormat="1" applyBorder="1" applyAlignment="1">
      <alignment vertical="center"/>
    </xf>
    <xf numFmtId="44" fontId="0" fillId="0" borderId="14" xfId="0" applyNumberFormat="1" applyBorder="1" applyAlignment="1">
      <alignment vertical="center"/>
    </xf>
    <xf numFmtId="0" fontId="0" fillId="0" borderId="14" xfId="0" applyBorder="1" applyAlignment="1">
      <alignment vertical="center"/>
    </xf>
    <xf numFmtId="0" fontId="0" fillId="2" borderId="17" xfId="0" applyFill="1" applyBorder="1"/>
    <xf numFmtId="0" fontId="0" fillId="2" borderId="18" xfId="0" applyFill="1" applyBorder="1"/>
    <xf numFmtId="0" fontId="0" fillId="2" borderId="18" xfId="0" applyFill="1" applyBorder="1" applyAlignment="1">
      <alignment horizontal="center"/>
    </xf>
    <xf numFmtId="44" fontId="0" fillId="2" borderId="18" xfId="0" applyNumberFormat="1" applyFill="1" applyBorder="1"/>
    <xf numFmtId="164" fontId="0" fillId="2" borderId="19" xfId="0" applyNumberFormat="1" applyFill="1" applyBorder="1"/>
    <xf numFmtId="0" fontId="0" fillId="4" borderId="20" xfId="0" applyFill="1" applyBorder="1" applyAlignment="1">
      <alignment horizontal="center" vertical="center"/>
    </xf>
    <xf numFmtId="0" fontId="0" fillId="4" borderId="21" xfId="0" applyFill="1" applyBorder="1" applyAlignment="1">
      <alignment horizontal="center" vertical="center"/>
    </xf>
    <xf numFmtId="0" fontId="0" fillId="4" borderId="21" xfId="0" applyFill="1" applyBorder="1" applyAlignment="1">
      <alignment horizontal="center" vertical="center" wrapText="1"/>
    </xf>
    <xf numFmtId="0" fontId="3" fillId="4" borderId="22" xfId="0" applyFont="1" applyFill="1" applyBorder="1" applyAlignment="1">
      <alignment horizontal="center" vertical="center"/>
    </xf>
    <xf numFmtId="0" fontId="0" fillId="4" borderId="23" xfId="0" applyFill="1" applyBorder="1" applyAlignment="1">
      <alignment horizontal="center" vertical="center"/>
    </xf>
    <xf numFmtId="0" fontId="3" fillId="4" borderId="24" xfId="0" applyFont="1" applyFill="1" applyBorder="1" applyAlignment="1">
      <alignment horizontal="center" vertical="center" wrapText="1"/>
    </xf>
    <xf numFmtId="0" fontId="0" fillId="0" borderId="25" xfId="0" applyBorder="1" applyAlignment="1">
      <alignment vertical="center"/>
    </xf>
    <xf numFmtId="166" fontId="0" fillId="5" borderId="26" xfId="0" applyNumberFormat="1" applyFill="1" applyBorder="1" applyAlignment="1">
      <alignment vertical="center"/>
    </xf>
    <xf numFmtId="44" fontId="0" fillId="0" borderId="14" xfId="1" applyFont="1" applyBorder="1" applyAlignment="1">
      <alignment vertical="center"/>
    </xf>
    <xf numFmtId="0" fontId="3" fillId="0" borderId="0" xfId="0" applyFont="1"/>
    <xf numFmtId="0" fontId="0" fillId="4" borderId="27" xfId="0" applyFill="1" applyBorder="1" applyAlignment="1">
      <alignment horizontal="center" vertical="center"/>
    </xf>
    <xf numFmtId="0" fontId="0" fillId="4" borderId="28" xfId="0" applyFill="1" applyBorder="1" applyAlignment="1">
      <alignment horizontal="center" vertical="center"/>
    </xf>
    <xf numFmtId="0" fontId="0" fillId="4" borderId="28" xfId="0" applyFill="1" applyBorder="1" applyAlignment="1">
      <alignment horizontal="center" vertical="center" wrapText="1"/>
    </xf>
    <xf numFmtId="0" fontId="3" fillId="4" borderId="29" xfId="0" applyFont="1" applyFill="1" applyBorder="1" applyAlignment="1">
      <alignment horizontal="center" vertical="center"/>
    </xf>
    <xf numFmtId="0" fontId="0" fillId="4" borderId="30" xfId="0" applyFill="1" applyBorder="1" applyAlignment="1">
      <alignment horizontal="center" vertical="center"/>
    </xf>
    <xf numFmtId="0" fontId="3" fillId="4" borderId="31" xfId="0" applyFont="1" applyFill="1" applyBorder="1" applyAlignment="1">
      <alignment horizontal="center" vertical="center" wrapText="1"/>
    </xf>
    <xf numFmtId="164" fontId="0" fillId="0" borderId="0" xfId="0" applyNumberFormat="1"/>
    <xf numFmtId="44" fontId="0" fillId="0" borderId="0" xfId="0" applyNumberFormat="1"/>
    <xf numFmtId="44" fontId="0" fillId="0" borderId="0" xfId="0" applyNumberFormat="1" applyAlignment="1">
      <alignment horizontal="center"/>
    </xf>
    <xf numFmtId="0" fontId="0" fillId="5" borderId="11" xfId="0" applyFill="1" applyBorder="1" applyAlignment="1">
      <alignment horizontal="center" vertical="center"/>
    </xf>
    <xf numFmtId="0" fontId="0" fillId="5" borderId="12" xfId="0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0" fillId="5" borderId="9" xfId="0" applyFill="1" applyBorder="1" applyAlignment="1">
      <alignment horizontal="center" vertical="center"/>
    </xf>
    <xf numFmtId="0" fontId="0" fillId="5" borderId="15" xfId="0" applyFill="1" applyBorder="1" applyAlignment="1">
      <alignment horizontal="center" vertical="center"/>
    </xf>
    <xf numFmtId="0" fontId="0" fillId="5" borderId="10" xfId="0" applyFill="1" applyBorder="1" applyAlignment="1">
      <alignment horizontal="center" vertical="center"/>
    </xf>
    <xf numFmtId="0" fontId="6" fillId="5" borderId="0" xfId="0" applyFont="1" applyFill="1" applyAlignment="1">
      <alignment vertical="center"/>
    </xf>
    <xf numFmtId="0" fontId="0" fillId="0" borderId="0" xfId="0" applyBorder="1" applyAlignment="1">
      <alignment vertical="center"/>
    </xf>
    <xf numFmtId="44" fontId="6" fillId="0" borderId="0" xfId="0" applyNumberFormat="1" applyFont="1"/>
    <xf numFmtId="0" fontId="0" fillId="0" borderId="0" xfId="0"/>
    <xf numFmtId="164" fontId="0" fillId="0" borderId="13" xfId="0" applyNumberFormat="1" applyBorder="1" applyAlignment="1">
      <alignment vertical="center"/>
    </xf>
    <xf numFmtId="14" fontId="0" fillId="0" borderId="14" xfId="0" applyNumberFormat="1" applyBorder="1" applyAlignment="1">
      <alignment horizontal="center" vertical="center"/>
    </xf>
    <xf numFmtId="164" fontId="0" fillId="0" borderId="14" xfId="0" applyNumberFormat="1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25" xfId="0" applyBorder="1" applyAlignment="1">
      <alignment vertical="center"/>
    </xf>
    <xf numFmtId="166" fontId="0" fillId="5" borderId="26" xfId="0" applyNumberFormat="1" applyFill="1" applyBorder="1" applyAlignment="1">
      <alignment vertical="center"/>
    </xf>
    <xf numFmtId="0" fontId="3" fillId="0" borderId="0" xfId="0" applyFont="1" applyFill="1"/>
  </cellXfs>
  <cellStyles count="5">
    <cellStyle name="Moneda" xfId="1" builtinId="4"/>
    <cellStyle name="Moneda 2" xfId="3" xr:uid="{DABB7D29-E53A-4207-8B66-A209E09AFE36}"/>
    <cellStyle name="Moneda 3" xfId="2" xr:uid="{00000000-0005-0000-0000-000001000000}"/>
    <cellStyle name="Moneda 3 2" xfId="4" xr:uid="{B59A0510-B65F-4872-9603-3078F5FF92A4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33"/>
  <sheetViews>
    <sheetView tabSelected="1" topLeftCell="C16" workbookViewId="0">
      <selection activeCell="G37" sqref="G37"/>
    </sheetView>
  </sheetViews>
  <sheetFormatPr baseColWidth="10" defaultRowHeight="15" x14ac:dyDescent="0.25"/>
  <cols>
    <col min="1" max="1" width="4" customWidth="1"/>
    <col min="2" max="2" width="30.28515625" customWidth="1"/>
    <col min="3" max="3" width="36.7109375" bestFit="1" customWidth="1"/>
    <col min="4" max="4" width="11.28515625" style="23" customWidth="1"/>
    <col min="5" max="5" width="14.42578125" customWidth="1"/>
    <col min="6" max="6" width="14.85546875" customWidth="1"/>
    <col min="7" max="7" width="12.5703125" customWidth="1"/>
    <col min="8" max="8" width="11.5703125" customWidth="1"/>
    <col min="9" max="9" width="12.5703125" customWidth="1"/>
    <col min="10" max="10" width="14" customWidth="1"/>
    <col min="11" max="11" width="13.5703125" customWidth="1"/>
    <col min="12" max="12" width="11.28515625" customWidth="1"/>
    <col min="13" max="13" width="13.140625" customWidth="1"/>
    <col min="15" max="15" width="13.5703125" customWidth="1"/>
    <col min="16" max="16" width="4.85546875" customWidth="1"/>
  </cols>
  <sheetData>
    <row r="1" spans="1:14" ht="14.45" customHeight="1" x14ac:dyDescent="0.25">
      <c r="A1" s="3"/>
      <c r="B1" s="55" t="s">
        <v>8</v>
      </c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3"/>
    </row>
    <row r="2" spans="1:14" ht="14.45" customHeight="1" x14ac:dyDescent="0.25">
      <c r="A2" s="20"/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3"/>
    </row>
    <row r="3" spans="1:14" ht="3.75" customHeight="1" x14ac:dyDescent="0.25">
      <c r="A3" s="20"/>
      <c r="B3" s="1"/>
      <c r="C3" s="1"/>
      <c r="D3" s="19"/>
      <c r="E3" s="1"/>
      <c r="F3" s="1"/>
      <c r="G3" s="1"/>
      <c r="H3" s="1"/>
      <c r="I3" s="1"/>
      <c r="J3" s="1"/>
      <c r="K3" s="1"/>
      <c r="L3" s="1"/>
      <c r="M3" s="1"/>
      <c r="N3" s="3"/>
    </row>
    <row r="4" spans="1:14" ht="45.75" thickBot="1" x14ac:dyDescent="0.3">
      <c r="A4" s="20"/>
      <c r="B4" s="34" t="s">
        <v>2</v>
      </c>
      <c r="C4" s="35" t="s">
        <v>3</v>
      </c>
      <c r="D4" s="35" t="s">
        <v>13</v>
      </c>
      <c r="E4" s="36" t="s">
        <v>16</v>
      </c>
      <c r="F4" s="36" t="s">
        <v>0</v>
      </c>
      <c r="G4" s="35" t="s">
        <v>5</v>
      </c>
      <c r="H4" s="36" t="s">
        <v>27</v>
      </c>
      <c r="I4" s="36" t="s">
        <v>4</v>
      </c>
      <c r="J4" s="35" t="s">
        <v>15</v>
      </c>
      <c r="K4" s="37" t="s">
        <v>14</v>
      </c>
      <c r="L4" s="38" t="s">
        <v>12</v>
      </c>
      <c r="M4" s="39" t="s">
        <v>11</v>
      </c>
      <c r="N4" s="3"/>
    </row>
    <row r="5" spans="1:14" s="2" customFormat="1" ht="18" customHeight="1" x14ac:dyDescent="0.25">
      <c r="A5" s="20">
        <v>2</v>
      </c>
      <c r="B5" s="40" t="s">
        <v>18</v>
      </c>
      <c r="C5" s="28" t="s">
        <v>17</v>
      </c>
      <c r="D5" s="25">
        <v>43201</v>
      </c>
      <c r="E5" s="42">
        <f>7500*2</f>
        <v>15000</v>
      </c>
      <c r="F5" s="26">
        <f t="shared" ref="F5:F9" si="0">E5*0.365</f>
        <v>5475</v>
      </c>
      <c r="G5" s="26">
        <f t="shared" ref="G5:G9" si="1">E5+F5</f>
        <v>20475</v>
      </c>
      <c r="H5" s="26">
        <v>0</v>
      </c>
      <c r="I5" s="26">
        <f t="shared" ref="I5:I9" si="2">+G5+H5</f>
        <v>20475</v>
      </c>
      <c r="J5" s="27">
        <f t="shared" ref="J5:J9" si="3">+I5*0.08</f>
        <v>1638</v>
      </c>
      <c r="K5" s="17">
        <f t="shared" ref="K5:K9" si="4">I5+J5</f>
        <v>22113</v>
      </c>
      <c r="L5" s="18">
        <f t="shared" ref="L5:L9" si="5">+K5*0.16</f>
        <v>3538.08</v>
      </c>
      <c r="M5" s="41">
        <f t="shared" ref="M5:M9" si="6">+K5+L5</f>
        <v>25651.08</v>
      </c>
      <c r="N5" s="7"/>
    </row>
    <row r="6" spans="1:14" s="2" customFormat="1" ht="18" customHeight="1" x14ac:dyDescent="0.25">
      <c r="A6" s="20">
        <v>3</v>
      </c>
      <c r="B6" s="40" t="s">
        <v>21</v>
      </c>
      <c r="C6" s="28" t="s">
        <v>19</v>
      </c>
      <c r="D6" s="25">
        <v>43222</v>
      </c>
      <c r="E6" s="42">
        <f>15500</f>
        <v>15500</v>
      </c>
      <c r="F6" s="26">
        <f t="shared" si="0"/>
        <v>5657.5</v>
      </c>
      <c r="G6" s="26">
        <f t="shared" si="1"/>
        <v>21157.5</v>
      </c>
      <c r="H6" s="26">
        <v>0</v>
      </c>
      <c r="I6" s="26">
        <f t="shared" si="2"/>
        <v>21157.5</v>
      </c>
      <c r="J6" s="27">
        <f t="shared" si="3"/>
        <v>1692.6000000000001</v>
      </c>
      <c r="K6" s="17">
        <f t="shared" si="4"/>
        <v>22850.1</v>
      </c>
      <c r="L6" s="18">
        <f t="shared" si="5"/>
        <v>3656.0159999999996</v>
      </c>
      <c r="M6" s="41">
        <f t="shared" si="6"/>
        <v>26506.115999999998</v>
      </c>
      <c r="N6" s="59" t="s">
        <v>31</v>
      </c>
    </row>
    <row r="7" spans="1:14" s="2" customFormat="1" ht="18" customHeight="1" x14ac:dyDescent="0.25">
      <c r="A7" s="20">
        <v>4</v>
      </c>
      <c r="B7" s="40" t="s">
        <v>22</v>
      </c>
      <c r="C7" s="28" t="s">
        <v>20</v>
      </c>
      <c r="D7" s="25">
        <v>43222</v>
      </c>
      <c r="E7" s="42">
        <f>10200</f>
        <v>10200</v>
      </c>
      <c r="F7" s="26">
        <f t="shared" si="0"/>
        <v>3723</v>
      </c>
      <c r="G7" s="26">
        <f t="shared" si="1"/>
        <v>13923</v>
      </c>
      <c r="H7" s="26">
        <v>0</v>
      </c>
      <c r="I7" s="26">
        <f t="shared" si="2"/>
        <v>13923</v>
      </c>
      <c r="J7" s="27">
        <f t="shared" si="3"/>
        <v>1113.8399999999999</v>
      </c>
      <c r="K7" s="17">
        <f t="shared" si="4"/>
        <v>15036.84</v>
      </c>
      <c r="L7" s="18">
        <f t="shared" si="5"/>
        <v>2405.8944000000001</v>
      </c>
      <c r="M7" s="41">
        <f t="shared" si="6"/>
        <v>17442.734400000001</v>
      </c>
      <c r="N7" s="59" t="s">
        <v>31</v>
      </c>
    </row>
    <row r="8" spans="1:14" s="2" customFormat="1" ht="18" customHeight="1" x14ac:dyDescent="0.25">
      <c r="A8" s="20">
        <v>5</v>
      </c>
      <c r="B8" s="40" t="s">
        <v>24</v>
      </c>
      <c r="C8" s="28" t="s">
        <v>23</v>
      </c>
      <c r="D8" s="25">
        <v>43252</v>
      </c>
      <c r="E8" s="42">
        <f>8500</f>
        <v>8500</v>
      </c>
      <c r="F8" s="26">
        <f t="shared" si="0"/>
        <v>3102.5</v>
      </c>
      <c r="G8" s="26">
        <f t="shared" si="1"/>
        <v>11602.5</v>
      </c>
      <c r="H8" s="26">
        <v>0</v>
      </c>
      <c r="I8" s="26">
        <f t="shared" si="2"/>
        <v>11602.5</v>
      </c>
      <c r="J8" s="27">
        <f t="shared" si="3"/>
        <v>928.2</v>
      </c>
      <c r="K8" s="17">
        <f t="shared" si="4"/>
        <v>12530.7</v>
      </c>
      <c r="L8" s="18">
        <f t="shared" si="5"/>
        <v>2004.9120000000003</v>
      </c>
      <c r="M8" s="41">
        <f t="shared" si="6"/>
        <v>14535.612000000001</v>
      </c>
      <c r="N8" s="59" t="s">
        <v>31</v>
      </c>
    </row>
    <row r="9" spans="1:14" s="2" customFormat="1" ht="15.75" customHeight="1" x14ac:dyDescent="0.25">
      <c r="A9" s="20">
        <v>6</v>
      </c>
      <c r="B9" s="40" t="s">
        <v>26</v>
      </c>
      <c r="C9" s="28" t="s">
        <v>25</v>
      </c>
      <c r="D9" s="25">
        <v>43300</v>
      </c>
      <c r="E9" s="42">
        <f>7500</f>
        <v>7500</v>
      </c>
      <c r="F9" s="26">
        <f t="shared" si="0"/>
        <v>2737.5</v>
      </c>
      <c r="G9" s="26">
        <f t="shared" si="1"/>
        <v>10237.5</v>
      </c>
      <c r="H9" s="26">
        <v>0</v>
      </c>
      <c r="I9" s="26">
        <f t="shared" si="2"/>
        <v>10237.5</v>
      </c>
      <c r="J9" s="27">
        <f t="shared" si="3"/>
        <v>819</v>
      </c>
      <c r="K9" s="17">
        <f t="shared" si="4"/>
        <v>11056.5</v>
      </c>
      <c r="L9" s="18">
        <f t="shared" si="5"/>
        <v>1769.04</v>
      </c>
      <c r="M9" s="41">
        <f t="shared" si="6"/>
        <v>12825.54</v>
      </c>
      <c r="N9" s="59" t="s">
        <v>31</v>
      </c>
    </row>
    <row r="10" spans="1:14" ht="3.75" customHeight="1" thickBot="1" x14ac:dyDescent="0.3">
      <c r="A10" s="3"/>
      <c r="B10" s="29"/>
      <c r="C10" s="30"/>
      <c r="D10" s="31"/>
      <c r="E10" s="30"/>
      <c r="F10" s="30"/>
      <c r="G10" s="30"/>
      <c r="H10" s="30"/>
      <c r="I10" s="30"/>
      <c r="J10" s="32"/>
      <c r="K10" s="33"/>
      <c r="L10" s="33"/>
      <c r="M10" s="33"/>
      <c r="N10" s="3"/>
    </row>
    <row r="11" spans="1:14" ht="15.75" thickBot="1" x14ac:dyDescent="0.3">
      <c r="A11" s="3"/>
      <c r="B11" s="3"/>
      <c r="C11" s="3"/>
      <c r="D11" s="20"/>
      <c r="E11" s="3"/>
      <c r="F11" s="3"/>
      <c r="G11" s="3"/>
      <c r="H11" s="3"/>
      <c r="I11" s="3"/>
      <c r="J11" s="4"/>
      <c r="K11" s="3"/>
      <c r="L11" s="4"/>
      <c r="M11" s="24">
        <f>SUM(M5:M10)</f>
        <v>96961.082400000014</v>
      </c>
      <c r="N11" s="3"/>
    </row>
    <row r="12" spans="1:14" s="2" customFormat="1" ht="24" customHeight="1" x14ac:dyDescent="0.25">
      <c r="A12" s="7"/>
      <c r="B12" s="7"/>
      <c r="C12" s="15" t="s">
        <v>9</v>
      </c>
      <c r="D12" s="56" t="s">
        <v>30</v>
      </c>
      <c r="E12" s="57"/>
      <c r="F12" s="58"/>
      <c r="G12" s="7"/>
      <c r="H12" s="7"/>
      <c r="I12" s="7"/>
      <c r="J12" s="8" t="s">
        <v>1</v>
      </c>
      <c r="K12" s="9">
        <f>SUM(K5:K11)</f>
        <v>83587.14</v>
      </c>
      <c r="L12" s="7"/>
      <c r="M12" s="7"/>
      <c r="N12" s="7"/>
    </row>
    <row r="13" spans="1:14" s="2" customFormat="1" ht="24" customHeight="1" thickBot="1" x14ac:dyDescent="0.3">
      <c r="A13" s="7"/>
      <c r="B13" s="7"/>
      <c r="C13" s="16" t="s">
        <v>10</v>
      </c>
      <c r="D13" s="21"/>
      <c r="E13" s="53"/>
      <c r="F13" s="54"/>
      <c r="G13" s="7"/>
      <c r="H13" s="7"/>
      <c r="I13" s="7"/>
      <c r="J13" s="10" t="s">
        <v>6</v>
      </c>
      <c r="K13" s="11">
        <f>+K12*0.16</f>
        <v>13373.9424</v>
      </c>
      <c r="L13" s="7"/>
      <c r="M13" s="7"/>
      <c r="N13" s="7"/>
    </row>
    <row r="14" spans="1:14" s="2" customFormat="1" ht="24" customHeight="1" thickBot="1" x14ac:dyDescent="0.3">
      <c r="A14" s="7"/>
      <c r="B14" s="7"/>
      <c r="C14" s="7"/>
      <c r="D14" s="22"/>
      <c r="E14" s="12"/>
      <c r="F14" s="7"/>
      <c r="G14" s="7"/>
      <c r="H14" s="7"/>
      <c r="I14" s="7"/>
      <c r="J14" s="13" t="s">
        <v>7</v>
      </c>
      <c r="K14" s="14">
        <f>SUM(K12:K13)</f>
        <v>96961.082399999999</v>
      </c>
      <c r="L14" s="7"/>
      <c r="M14" s="7"/>
      <c r="N14" s="7"/>
    </row>
    <row r="15" spans="1:14" x14ac:dyDescent="0.25">
      <c r="A15" s="3"/>
      <c r="B15" s="3"/>
      <c r="C15" s="3"/>
      <c r="D15" s="20"/>
      <c r="E15" s="5"/>
      <c r="F15" s="3"/>
      <c r="G15" s="3"/>
      <c r="H15" s="3"/>
      <c r="I15" s="3"/>
      <c r="J15" s="3"/>
      <c r="K15" s="6"/>
      <c r="L15" s="3"/>
      <c r="M15" s="3"/>
      <c r="N15" s="3"/>
    </row>
    <row r="16" spans="1:14" x14ac:dyDescent="0.25">
      <c r="A16" s="3"/>
      <c r="B16" s="3"/>
      <c r="C16" s="4"/>
      <c r="D16" s="20"/>
      <c r="E16" s="5"/>
      <c r="F16" s="3"/>
      <c r="G16" s="3"/>
      <c r="H16" s="3"/>
      <c r="I16" s="3"/>
      <c r="J16" s="3"/>
      <c r="K16" s="6"/>
      <c r="L16" s="3"/>
      <c r="M16" s="3"/>
      <c r="N16" s="3"/>
    </row>
    <row r="17" spans="1:15" ht="15.75" thickBot="1" x14ac:dyDescent="0.3">
      <c r="A17" s="3"/>
      <c r="B17" s="43" t="s">
        <v>28</v>
      </c>
      <c r="C17" s="52"/>
      <c r="E17" s="50"/>
      <c r="F17" s="51"/>
      <c r="I17" s="3"/>
      <c r="J17" s="3"/>
      <c r="K17" s="3"/>
      <c r="L17" s="3"/>
      <c r="M17" s="3"/>
      <c r="N17" s="3"/>
    </row>
    <row r="18" spans="1:15" ht="45.75" thickBot="1" x14ac:dyDescent="0.3">
      <c r="A18" s="3"/>
      <c r="B18" s="44" t="s">
        <v>2</v>
      </c>
      <c r="C18" s="45" t="s">
        <v>3</v>
      </c>
      <c r="D18" s="45" t="s">
        <v>13</v>
      </c>
      <c r="E18" s="46" t="s">
        <v>16</v>
      </c>
      <c r="F18" s="46" t="s">
        <v>0</v>
      </c>
      <c r="G18" s="45" t="s">
        <v>5</v>
      </c>
      <c r="H18" s="46" t="s">
        <v>29</v>
      </c>
      <c r="I18" s="46" t="s">
        <v>4</v>
      </c>
      <c r="J18" s="45" t="s">
        <v>15</v>
      </c>
      <c r="K18" s="47" t="s">
        <v>14</v>
      </c>
      <c r="L18" s="48" t="s">
        <v>12</v>
      </c>
      <c r="M18" s="49" t="s">
        <v>11</v>
      </c>
      <c r="N18" s="3"/>
      <c r="O18" s="3"/>
    </row>
    <row r="19" spans="1:15" s="2" customFormat="1" ht="18" customHeight="1" x14ac:dyDescent="0.25">
      <c r="A19" s="20">
        <v>3</v>
      </c>
      <c r="B19" s="40" t="s">
        <v>21</v>
      </c>
      <c r="C19" s="28" t="s">
        <v>19</v>
      </c>
      <c r="D19" s="25">
        <v>43222</v>
      </c>
      <c r="E19" s="42">
        <f>15500</f>
        <v>15500</v>
      </c>
      <c r="F19" s="26">
        <f t="shared" ref="F19" si="7">E19*0.365</f>
        <v>5657.5</v>
      </c>
      <c r="G19" s="26">
        <f t="shared" ref="G19" si="8">E19+F19</f>
        <v>21157.5</v>
      </c>
      <c r="H19" s="26">
        <v>0</v>
      </c>
      <c r="I19" s="26">
        <f t="shared" ref="I19" si="9">+G19+H19</f>
        <v>21157.5</v>
      </c>
      <c r="J19" s="27">
        <f t="shared" ref="J19" si="10">+I19*0.08</f>
        <v>1692.6000000000001</v>
      </c>
      <c r="K19" s="17">
        <f t="shared" ref="K19" si="11">I19+J19</f>
        <v>22850.1</v>
      </c>
      <c r="L19" s="18">
        <f t="shared" ref="L19" si="12">+K19*0.16</f>
        <v>3656.0159999999996</v>
      </c>
      <c r="M19" s="41">
        <f t="shared" ref="M19" si="13">+K19+L19</f>
        <v>26506.115999999998</v>
      </c>
      <c r="N19" s="59" t="s">
        <v>31</v>
      </c>
    </row>
    <row r="20" spans="1:15" x14ac:dyDescent="0.25">
      <c r="B20" s="40" t="s">
        <v>21</v>
      </c>
      <c r="C20" s="28" t="s">
        <v>19</v>
      </c>
      <c r="D20" s="25">
        <v>43222</v>
      </c>
      <c r="E20" s="42">
        <f>10806.1+9175.41+770.5</f>
        <v>20752.010000000002</v>
      </c>
      <c r="F20" s="26"/>
      <c r="G20" s="26">
        <f>E20+F20</f>
        <v>20752.010000000002</v>
      </c>
      <c r="H20" s="26"/>
      <c r="I20" s="26">
        <f>G20+H20</f>
        <v>20752.010000000002</v>
      </c>
      <c r="J20" s="27">
        <f>I20*0.08</f>
        <v>1660.1608000000001</v>
      </c>
      <c r="K20" s="17">
        <f>I20+J20</f>
        <v>22412.170800000004</v>
      </c>
      <c r="L20" s="18">
        <f>K20*0.16</f>
        <v>3585.9473280000007</v>
      </c>
      <c r="M20" s="41">
        <f>K20+L20</f>
        <v>25998.118128000006</v>
      </c>
      <c r="N20" s="69" t="s">
        <v>32</v>
      </c>
    </row>
    <row r="21" spans="1:15" x14ac:dyDescent="0.25">
      <c r="C21" s="28"/>
      <c r="D21" s="25"/>
      <c r="E21" s="61">
        <f>SUM(E19:E20)</f>
        <v>36252.01</v>
      </c>
      <c r="M21" s="61">
        <f>SUM(M19:M20)</f>
        <v>52504.234128000004</v>
      </c>
    </row>
    <row r="22" spans="1:15" x14ac:dyDescent="0.25">
      <c r="C22" s="28"/>
      <c r="D22" s="25"/>
    </row>
    <row r="23" spans="1:15" s="2" customFormat="1" ht="18" customHeight="1" x14ac:dyDescent="0.25">
      <c r="A23" s="20">
        <v>4</v>
      </c>
      <c r="B23" s="40" t="s">
        <v>22</v>
      </c>
      <c r="C23" s="28" t="s">
        <v>20</v>
      </c>
      <c r="D23" s="25">
        <v>43222</v>
      </c>
      <c r="E23" s="42">
        <f>10200</f>
        <v>10200</v>
      </c>
      <c r="F23" s="26">
        <f t="shared" ref="F23" si="14">E23*0.365</f>
        <v>3723</v>
      </c>
      <c r="G23" s="26">
        <f t="shared" ref="G23" si="15">E23+F23</f>
        <v>13923</v>
      </c>
      <c r="H23" s="26">
        <v>0</v>
      </c>
      <c r="I23" s="26">
        <f t="shared" ref="I23" si="16">+G23+H23</f>
        <v>13923</v>
      </c>
      <c r="J23" s="27">
        <f t="shared" ref="J23" si="17">+I23*0.08</f>
        <v>1113.8399999999999</v>
      </c>
      <c r="K23" s="17">
        <f t="shared" ref="K23" si="18">I23+J23</f>
        <v>15036.84</v>
      </c>
      <c r="L23" s="18">
        <f t="shared" ref="L23" si="19">+K23*0.16</f>
        <v>2405.8944000000001</v>
      </c>
      <c r="M23" s="41">
        <f t="shared" ref="M23" si="20">+K23+L23</f>
        <v>17442.734400000001</v>
      </c>
      <c r="N23" s="59" t="s">
        <v>31</v>
      </c>
    </row>
    <row r="24" spans="1:15" s="62" customFormat="1" x14ac:dyDescent="0.25">
      <c r="B24" s="67" t="s">
        <v>22</v>
      </c>
      <c r="C24" s="66" t="s">
        <v>20</v>
      </c>
      <c r="D24" s="64">
        <v>43222</v>
      </c>
      <c r="E24" s="42">
        <f>7111.11+6038.01+507.04</f>
        <v>13656.16</v>
      </c>
      <c r="F24" s="65"/>
      <c r="G24" s="65">
        <f>E24+F24</f>
        <v>13656.16</v>
      </c>
      <c r="H24" s="65"/>
      <c r="I24" s="65">
        <f>G24+H24</f>
        <v>13656.16</v>
      </c>
      <c r="J24" s="27">
        <f>I24*0.08</f>
        <v>1092.4928</v>
      </c>
      <c r="K24" s="63">
        <f>I24+J24</f>
        <v>14748.6528</v>
      </c>
      <c r="L24" s="18">
        <f>K24*0.16</f>
        <v>2359.7844479999999</v>
      </c>
      <c r="M24" s="68">
        <f>K24+L24</f>
        <v>17108.437247999998</v>
      </c>
      <c r="N24" s="69" t="s">
        <v>32</v>
      </c>
    </row>
    <row r="25" spans="1:15" x14ac:dyDescent="0.25">
      <c r="B25" s="60"/>
      <c r="C25" s="28"/>
      <c r="D25" s="25"/>
      <c r="E25" s="61">
        <f>SUM(E23:E24)</f>
        <v>23856.16</v>
      </c>
      <c r="M25" s="61">
        <f>SUM(M23:M24)</f>
        <v>34551.171648000003</v>
      </c>
    </row>
    <row r="26" spans="1:15" x14ac:dyDescent="0.25">
      <c r="C26" s="28"/>
      <c r="D26" s="25"/>
    </row>
    <row r="27" spans="1:15" s="2" customFormat="1" ht="18" customHeight="1" x14ac:dyDescent="0.25">
      <c r="A27" s="20">
        <v>5</v>
      </c>
      <c r="B27" s="40" t="s">
        <v>24</v>
      </c>
      <c r="C27" s="28" t="s">
        <v>23</v>
      </c>
      <c r="D27" s="25">
        <v>43252</v>
      </c>
      <c r="E27" s="42">
        <f>8500</f>
        <v>8500</v>
      </c>
      <c r="F27" s="26">
        <f t="shared" ref="F27" si="21">E27*0.365</f>
        <v>3102.5</v>
      </c>
      <c r="G27" s="26">
        <f t="shared" ref="G27" si="22">E27+F27</f>
        <v>11602.5</v>
      </c>
      <c r="H27" s="26">
        <v>0</v>
      </c>
      <c r="I27" s="26">
        <f t="shared" ref="I27" si="23">+G27+H27</f>
        <v>11602.5</v>
      </c>
      <c r="J27" s="27">
        <f t="shared" ref="J27" si="24">+I27*0.08</f>
        <v>928.2</v>
      </c>
      <c r="K27" s="17">
        <f t="shared" ref="K27" si="25">I27+J27</f>
        <v>12530.7</v>
      </c>
      <c r="L27" s="18">
        <f t="shared" ref="L27" si="26">+K27*0.16</f>
        <v>2004.9120000000003</v>
      </c>
      <c r="M27" s="41">
        <f t="shared" ref="M27" si="27">+K27+L27</f>
        <v>14535.612000000001</v>
      </c>
      <c r="N27" s="59" t="s">
        <v>31</v>
      </c>
    </row>
    <row r="28" spans="1:15" s="62" customFormat="1" x14ac:dyDescent="0.25">
      <c r="B28" s="67" t="s">
        <v>24</v>
      </c>
      <c r="C28" s="66" t="s">
        <v>23</v>
      </c>
      <c r="D28" s="64">
        <v>43252</v>
      </c>
      <c r="E28" s="42">
        <f>5925.93+4664.18+327.52</f>
        <v>10917.630000000001</v>
      </c>
      <c r="F28" s="65"/>
      <c r="G28" s="65">
        <f>E28+F28</f>
        <v>10917.630000000001</v>
      </c>
      <c r="H28" s="65"/>
      <c r="I28" s="65">
        <f>G28+H28</f>
        <v>10917.630000000001</v>
      </c>
      <c r="J28" s="27">
        <f>I28*0.08</f>
        <v>873.4104000000001</v>
      </c>
      <c r="K28" s="63">
        <f>I28+J28</f>
        <v>11791.040400000002</v>
      </c>
      <c r="L28" s="18">
        <f>K28*0.16</f>
        <v>1886.5664640000002</v>
      </c>
      <c r="M28" s="68">
        <f>K28+L28</f>
        <v>13677.606864000001</v>
      </c>
      <c r="N28" s="69" t="s">
        <v>32</v>
      </c>
    </row>
    <row r="29" spans="1:15" x14ac:dyDescent="0.25">
      <c r="B29" s="60"/>
      <c r="C29" s="28"/>
      <c r="D29" s="25"/>
      <c r="E29" s="61">
        <f>SUM(E27:E28)</f>
        <v>19417.63</v>
      </c>
      <c r="M29" s="61">
        <f>SUM(M27:M28)</f>
        <v>28213.218864000002</v>
      </c>
    </row>
    <row r="30" spans="1:15" x14ac:dyDescent="0.25">
      <c r="C30" s="28"/>
      <c r="D30" s="25"/>
    </row>
    <row r="31" spans="1:15" s="2" customFormat="1" ht="15.75" customHeight="1" x14ac:dyDescent="0.25">
      <c r="A31" s="20">
        <v>6</v>
      </c>
      <c r="B31" s="40" t="s">
        <v>26</v>
      </c>
      <c r="C31" s="28" t="s">
        <v>25</v>
      </c>
      <c r="D31" s="25">
        <v>43300</v>
      </c>
      <c r="E31" s="42">
        <f>7500</f>
        <v>7500</v>
      </c>
      <c r="F31" s="26">
        <f t="shared" ref="F31" si="28">E31*0.365</f>
        <v>2737.5</v>
      </c>
      <c r="G31" s="26">
        <f t="shared" ref="G31" si="29">E31+F31</f>
        <v>10237.5</v>
      </c>
      <c r="H31" s="26">
        <v>0</v>
      </c>
      <c r="I31" s="26">
        <f t="shared" ref="I31" si="30">+G31+H31</f>
        <v>10237.5</v>
      </c>
      <c r="J31" s="27">
        <f t="shared" ref="J31" si="31">+I31*0.08</f>
        <v>819</v>
      </c>
      <c r="K31" s="17">
        <f t="shared" ref="K31" si="32">I31+J31</f>
        <v>11056.5</v>
      </c>
      <c r="L31" s="18">
        <f t="shared" ref="L31" si="33">+K31*0.16</f>
        <v>1769.04</v>
      </c>
      <c r="M31" s="41">
        <f t="shared" ref="M31" si="34">+K31+L31</f>
        <v>12825.54</v>
      </c>
      <c r="N31" s="59" t="s">
        <v>31</v>
      </c>
    </row>
    <row r="32" spans="1:15" s="62" customFormat="1" x14ac:dyDescent="0.25">
      <c r="B32" s="67" t="s">
        <v>26</v>
      </c>
      <c r="C32" s="66" t="s">
        <v>25</v>
      </c>
      <c r="D32" s="64">
        <v>43300</v>
      </c>
      <c r="E32" s="42">
        <f>5228.76+3596.63+159.29+7500</f>
        <v>16484.68</v>
      </c>
      <c r="F32" s="65"/>
      <c r="G32" s="65">
        <f>E32+F32</f>
        <v>16484.68</v>
      </c>
      <c r="H32" s="65"/>
      <c r="I32" s="65">
        <f>G32+H32</f>
        <v>16484.68</v>
      </c>
      <c r="J32" s="27">
        <f>I32*0.08</f>
        <v>1318.7744</v>
      </c>
      <c r="K32" s="63">
        <f>I32+J32</f>
        <v>17803.454399999999</v>
      </c>
      <c r="L32" s="18">
        <f>K32*0.16</f>
        <v>2848.5527039999997</v>
      </c>
      <c r="M32" s="68">
        <f>K32+L32</f>
        <v>20652.007103999997</v>
      </c>
      <c r="N32" s="69" t="s">
        <v>32</v>
      </c>
    </row>
    <row r="33" spans="5:13" x14ac:dyDescent="0.25">
      <c r="E33" s="61">
        <f>SUM(E31:E32)</f>
        <v>23984.68</v>
      </c>
      <c r="M33" s="61">
        <f>SUM(M31:M32)</f>
        <v>33477.547103999997</v>
      </c>
    </row>
  </sheetData>
  <mergeCells count="3">
    <mergeCell ref="E13:F13"/>
    <mergeCell ref="B1:M2"/>
    <mergeCell ref="D12:F12"/>
  </mergeCells>
  <pageMargins left="0.31496062992125984" right="0.31496062992125984" top="0.74803149606299213" bottom="0.74803149606299213" header="0.31496062992125984" footer="0.31496062992125984"/>
  <pageSetup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Alberto Caballero</dc:creator>
  <cp:lastModifiedBy>Lesly Rocha</cp:lastModifiedBy>
  <cp:lastPrinted>2018-12-03T17:09:12Z</cp:lastPrinted>
  <dcterms:created xsi:type="dcterms:W3CDTF">2016-07-27T15:23:15Z</dcterms:created>
  <dcterms:modified xsi:type="dcterms:W3CDTF">2019-10-01T17:22:59Z</dcterms:modified>
</cp:coreProperties>
</file>