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C:\Users\LESLY1\Desktop\LeslyRH\Reclutamiento\STGT\Facturación\"/>
    </mc:Choice>
  </mc:AlternateContent>
  <xr:revisionPtr revIDLastSave="0" documentId="13_ncr:1_{77A3787E-44A9-417F-87A4-5F9EA27316D9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Hoja1!$B$1:$O$23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30" i="1"/>
  <c r="E31" i="1"/>
  <c r="E29" i="1"/>
  <c r="F29" i="1" s="1"/>
  <c r="G29" i="1" s="1"/>
  <c r="I29" i="1" s="1"/>
  <c r="M26" i="1"/>
  <c r="L26" i="1"/>
  <c r="E26" i="1"/>
  <c r="E25" i="1"/>
  <c r="E7" i="1"/>
  <c r="G30" i="1" l="1"/>
  <c r="I30" i="1" s="1"/>
  <c r="J29" i="1"/>
  <c r="K29" i="1" s="1"/>
  <c r="E27" i="1"/>
  <c r="G26" i="1"/>
  <c r="I26" i="1" s="1"/>
  <c r="F25" i="1"/>
  <c r="G25" i="1" s="1"/>
  <c r="I25" i="1" s="1"/>
  <c r="E14" i="1"/>
  <c r="F14" i="1" s="1"/>
  <c r="J30" i="1" l="1"/>
  <c r="K30" i="1" s="1"/>
  <c r="L29" i="1"/>
  <c r="M29" i="1" s="1"/>
  <c r="J26" i="1"/>
  <c r="K26" i="1" s="1"/>
  <c r="J25" i="1"/>
  <c r="K25" i="1" s="1"/>
  <c r="E8" i="1"/>
  <c r="E6" i="1"/>
  <c r="E5" i="1"/>
  <c r="L30" i="1" l="1"/>
  <c r="M30" i="1" s="1"/>
  <c r="M31" i="1" s="1"/>
  <c r="L25" i="1"/>
  <c r="M25" i="1" s="1"/>
  <c r="M27" i="1" l="1"/>
  <c r="G14" i="1"/>
  <c r="I14" i="1" s="1"/>
  <c r="J14" i="1" l="1"/>
  <c r="K14" i="1" s="1"/>
  <c r="L14" i="1" l="1"/>
  <c r="M14" i="1" s="1"/>
  <c r="E13" i="1" l="1"/>
  <c r="E11" i="1"/>
  <c r="H5" i="1"/>
  <c r="F13" i="1" l="1"/>
  <c r="G13" i="1" s="1"/>
  <c r="I13" i="1" s="1"/>
  <c r="J13" i="1" l="1"/>
  <c r="K13" i="1" s="1"/>
  <c r="L13" i="1" l="1"/>
  <c r="M13" i="1" s="1"/>
  <c r="E12" i="1" l="1"/>
  <c r="F12" i="1" s="1"/>
  <c r="G12" i="1" s="1"/>
  <c r="E10" i="1"/>
  <c r="I12" i="1" l="1"/>
  <c r="J12" i="1" l="1"/>
  <c r="K12" i="1" s="1"/>
  <c r="L12" i="1" s="1"/>
  <c r="M12" i="1" s="1"/>
  <c r="F10" i="1" l="1"/>
  <c r="G10" i="1" s="1"/>
  <c r="F11" i="1"/>
  <c r="G11" i="1" s="1"/>
  <c r="I11" i="1" l="1"/>
  <c r="I10" i="1"/>
  <c r="J10" i="1" l="1"/>
  <c r="K10" i="1" s="1"/>
  <c r="J11" i="1"/>
  <c r="K11" i="1"/>
  <c r="L11" i="1" s="1"/>
  <c r="M11" i="1" s="1"/>
  <c r="F9" i="1"/>
  <c r="G9" i="1" s="1"/>
  <c r="I9" i="1" s="1"/>
  <c r="J9" i="1" l="1"/>
  <c r="K9" i="1" s="1"/>
  <c r="L9" i="1" s="1"/>
  <c r="M9" i="1" s="1"/>
  <c r="L10" i="1"/>
  <c r="M10" i="1" s="1"/>
  <c r="F8" i="1"/>
  <c r="G8" i="1" s="1"/>
  <c r="F7" i="1"/>
  <c r="G7" i="1" s="1"/>
  <c r="F6" i="1"/>
  <c r="G6" i="1" s="1"/>
  <c r="F5" i="1"/>
  <c r="G5" i="1" s="1"/>
  <c r="I8" i="1" l="1"/>
  <c r="I6" i="1"/>
  <c r="I5" i="1"/>
  <c r="I7" i="1"/>
  <c r="J7" i="1" l="1"/>
  <c r="K7" i="1" s="1"/>
  <c r="L7" i="1" s="1"/>
  <c r="M7" i="1" s="1"/>
  <c r="J5" i="1"/>
  <c r="K5" i="1" s="1"/>
  <c r="L5" i="1" s="1"/>
  <c r="M5" i="1" s="1"/>
  <c r="J6" i="1"/>
  <c r="K6" i="1" s="1"/>
  <c r="L6" i="1" s="1"/>
  <c r="M6" i="1" s="1"/>
  <c r="J8" i="1"/>
  <c r="K8" i="1" s="1"/>
  <c r="L8" i="1" s="1"/>
  <c r="M8" i="1" s="1"/>
  <c r="K17" i="1" l="1"/>
  <c r="K18" i="1" s="1"/>
  <c r="K19" i="1" s="1"/>
  <c r="M16" i="1" l="1"/>
</calcChain>
</file>

<file path=xl/sharedStrings.xml><?xml version="1.0" encoding="utf-8"?>
<sst xmlns="http://schemas.openxmlformats.org/spreadsheetml/2006/main" count="65" uniqueCount="45">
  <si>
    <t>IMSS, Seg. Social, 
Prestaciones</t>
  </si>
  <si>
    <t>Subtotal</t>
  </si>
  <si>
    <t>Puesto</t>
  </si>
  <si>
    <t>Nombre</t>
  </si>
  <si>
    <t>Subtotal 2</t>
  </si>
  <si>
    <t>Subtotal 1</t>
  </si>
  <si>
    <t>IVA</t>
  </si>
  <si>
    <t>Total a Facturar</t>
  </si>
  <si>
    <t xml:space="preserve">Recursos STGT </t>
  </si>
  <si>
    <t>Periodo:</t>
  </si>
  <si>
    <t>Centro de Costos:</t>
  </si>
  <si>
    <t>TOTAL FACTURA CON IVA</t>
  </si>
  <si>
    <t>Iva</t>
  </si>
  <si>
    <t>Desarrollador Sr.</t>
  </si>
  <si>
    <t>Covarrubias Moreno Gabriela</t>
  </si>
  <si>
    <t>Morán Frayre Héctor</t>
  </si>
  <si>
    <t>López Sandoval Edgar</t>
  </si>
  <si>
    <t>Plancher Rickson</t>
  </si>
  <si>
    <t>Desarrollador Jr.</t>
  </si>
  <si>
    <t>Líder de Proyecto</t>
  </si>
  <si>
    <t>Actuario</t>
  </si>
  <si>
    <t>Fecha Alta</t>
  </si>
  <si>
    <t>TOTAL sin iva</t>
  </si>
  <si>
    <t>Tarifa 8%</t>
  </si>
  <si>
    <t>Sueldo Bruto Mensual  /    Finiquito</t>
  </si>
  <si>
    <t>Ochoa Marquez José Mariano</t>
  </si>
  <si>
    <t>Control de Versión y Usuarios SAP</t>
  </si>
  <si>
    <t>Rodríguez SantaCruz José Luis</t>
  </si>
  <si>
    <t>Hernández Pérez Edgar</t>
  </si>
  <si>
    <t>Arquitecto de Software</t>
  </si>
  <si>
    <t>Desarrollador Junior</t>
  </si>
  <si>
    <t>Santos Quezada Rodrigo</t>
  </si>
  <si>
    <t>Desarrollador Jr. C#</t>
  </si>
  <si>
    <t>Alvarado Aguilar Javier</t>
  </si>
  <si>
    <t>Ingeniero en Soporte Jr.</t>
  </si>
  <si>
    <t>Prestación Adicional Celular</t>
  </si>
  <si>
    <t>Desglose Empleado Finiquitado</t>
  </si>
  <si>
    <t>Prestación Adicional</t>
  </si>
  <si>
    <t>Finiquito</t>
  </si>
  <si>
    <t>Zavala García Alfredo</t>
  </si>
  <si>
    <t>Director de Administración y Finanzas</t>
  </si>
  <si>
    <t>1 al 30 de abril del 2019</t>
  </si>
  <si>
    <t>1ra quincena</t>
  </si>
  <si>
    <t>1ra y 2da quincena</t>
  </si>
  <si>
    <t>sueldo + prima vacacional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</si>
</sst>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$&quot;* #,##0.00_-;\-&quot;$&quot;* #,##0.00_-;_-&quot;$&quot;* &quot;-&quot;??_-;_-@_-"/>
    <numFmt numFmtId="165" formatCode="_-&quot;$&quot;* #,##0.000_-;\-&quot;$&quot;* #,##0.000_-;_-&quot;$&quot;* &quot;-&quot;???_-;_-@_-"/>
    <numFmt numFmtId="166" formatCode="[$$-80A]#,##0.00"/>
    <numFmt numFmtId="167" formatCode="_-&quot;$&quot;* #,##0.00_-;\-&quot;$&quot;* #,##0.00_-;_-&quot;$&quot;* &quot;-&quot;?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38">
    <border>
      <left/>
      <right/>
      <top/>
      <bottom/>
      <diagonal/>
    </border>
    <border>
      <left style="dashed">
        <color auto="1"/>
      </left>
      <right style="dashed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auto="1"/>
      </left>
      <right/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auto="1"/>
      </right>
      <top style="thin">
        <color indexed="64"/>
      </top>
      <bottom style="medium">
        <color indexed="64"/>
      </bottom>
      <diagonal/>
    </border>
    <border>
      <left style="dashed">
        <color auto="1"/>
      </left>
      <right style="dashed">
        <color auto="1"/>
      </right>
      <top style="thin">
        <color indexed="64"/>
      </top>
      <bottom style="medium">
        <color indexed="64"/>
      </bottom>
      <diagonal/>
    </border>
    <border>
      <left style="dashed">
        <color auto="1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auto="1"/>
      </right>
      <top style="medium">
        <color indexed="64"/>
      </top>
      <bottom style="medium">
        <color indexed="64"/>
      </bottom>
      <diagonal/>
    </border>
    <border>
      <left style="dashed">
        <color auto="1"/>
      </left>
      <right style="dashed">
        <color auto="1"/>
      </right>
      <top style="medium">
        <color indexed="64"/>
      </top>
      <bottom style="medium">
        <color indexed="64"/>
      </bottom>
      <diagonal/>
    </border>
    <border>
      <left style="dashed">
        <color auto="1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dashed">
        <color auto="1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75">
    <xf numFmtId="0" fontId="0" fillId="0" borderId="0" xfId="0"/>
    <xf numFmtId="0" fontId="0" fillId="2" borderId="0" xfId="0" applyFill="1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165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5" borderId="0" xfId="0" applyFill="1"/>
    <xf numFmtId="164" fontId="0" fillId="5" borderId="0" xfId="0" applyNumberFormat="1" applyFill="1"/>
    <xf numFmtId="165" fontId="0" fillId="5" borderId="0" xfId="0" applyNumberFormat="1" applyFill="1"/>
    <xf numFmtId="166" fontId="0" fillId="5" borderId="0" xfId="0" applyNumberFormat="1" applyFill="1"/>
    <xf numFmtId="0" fontId="0" fillId="5" borderId="0" xfId="0" applyFill="1" applyAlignment="1">
      <alignment vertical="center"/>
    </xf>
    <xf numFmtId="0" fontId="0" fillId="5" borderId="4" xfId="0" applyFill="1" applyBorder="1" applyAlignment="1">
      <alignment vertical="center"/>
    </xf>
    <xf numFmtId="165" fontId="0" fillId="5" borderId="5" xfId="0" applyNumberFormat="1" applyFill="1" applyBorder="1" applyAlignment="1">
      <alignment vertical="center"/>
    </xf>
    <xf numFmtId="0" fontId="0" fillId="5" borderId="6" xfId="0" applyFill="1" applyBorder="1" applyAlignment="1">
      <alignment vertical="center"/>
    </xf>
    <xf numFmtId="164" fontId="0" fillId="5" borderId="7" xfId="1" applyFont="1" applyFill="1" applyBorder="1" applyAlignment="1">
      <alignment vertical="center"/>
    </xf>
    <xf numFmtId="165" fontId="0" fillId="5" borderId="0" xfId="0" applyNumberFormat="1" applyFill="1" applyAlignment="1">
      <alignment vertical="center"/>
    </xf>
    <xf numFmtId="0" fontId="0" fillId="6" borderId="2" xfId="0" applyFill="1" applyBorder="1" applyAlignment="1">
      <alignment vertical="center"/>
    </xf>
    <xf numFmtId="166" fontId="0" fillId="6" borderId="3" xfId="0" applyNumberFormat="1" applyFill="1" applyBorder="1" applyAlignment="1">
      <alignment vertical="center"/>
    </xf>
    <xf numFmtId="0" fontId="2" fillId="5" borderId="8" xfId="0" applyFont="1" applyFill="1" applyBorder="1" applyAlignment="1">
      <alignment vertical="center"/>
    </xf>
    <xf numFmtId="0" fontId="2" fillId="5" borderId="9" xfId="0" applyFont="1" applyFill="1" applyBorder="1" applyAlignment="1">
      <alignment vertical="center"/>
    </xf>
    <xf numFmtId="165" fontId="0" fillId="0" borderId="14" xfId="0" applyNumberFormat="1" applyBorder="1" applyAlignment="1">
      <alignment vertical="center"/>
    </xf>
    <xf numFmtId="164" fontId="0" fillId="5" borderId="15" xfId="1" applyFont="1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2" borderId="0" xfId="0" applyFill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5" borderId="0" xfId="0" applyFill="1" applyAlignment="1">
      <alignment horizontal="center"/>
    </xf>
    <xf numFmtId="0" fontId="2" fillId="5" borderId="17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0" xfId="0" applyAlignment="1">
      <alignment horizontal="center"/>
    </xf>
    <xf numFmtId="167" fontId="0" fillId="6" borderId="0" xfId="0" applyNumberFormat="1" applyFill="1"/>
    <xf numFmtId="14" fontId="0" fillId="0" borderId="15" xfId="0" applyNumberFormat="1" applyBorder="1" applyAlignment="1">
      <alignment horizontal="center" vertical="center"/>
    </xf>
    <xf numFmtId="165" fontId="0" fillId="0" borderId="15" xfId="0" applyNumberFormat="1" applyBorder="1" applyAlignment="1">
      <alignment vertical="center"/>
    </xf>
    <xf numFmtId="164" fontId="0" fillId="0" borderId="15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0" fontId="0" fillId="2" borderId="18" xfId="0" applyFill="1" applyBorder="1"/>
    <xf numFmtId="0" fontId="0" fillId="2" borderId="19" xfId="0" applyFill="1" applyBorder="1"/>
    <xf numFmtId="0" fontId="0" fillId="2" borderId="19" xfId="0" applyFill="1" applyBorder="1" applyAlignment="1">
      <alignment horizontal="center"/>
    </xf>
    <xf numFmtId="164" fontId="0" fillId="2" borderId="19" xfId="0" applyNumberFormat="1" applyFill="1" applyBorder="1"/>
    <xf numFmtId="165" fontId="0" fillId="2" borderId="20" xfId="0" applyNumberFormat="1" applyFill="1" applyBorder="1"/>
    <xf numFmtId="0" fontId="0" fillId="4" borderId="21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left" vertical="center"/>
    </xf>
    <xf numFmtId="167" fontId="0" fillId="5" borderId="27" xfId="0" applyNumberFormat="1" applyFill="1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8" xfId="0" applyBorder="1" applyAlignment="1">
      <alignment vertical="center"/>
    </xf>
    <xf numFmtId="167" fontId="0" fillId="5" borderId="29" xfId="0" applyNumberFormat="1" applyFill="1" applyBorder="1" applyAlignment="1">
      <alignment vertical="center"/>
    </xf>
    <xf numFmtId="164" fontId="0" fillId="0" borderId="1" xfId="1" applyFont="1" applyBorder="1" applyAlignment="1">
      <alignment vertical="center"/>
    </xf>
    <xf numFmtId="164" fontId="0" fillId="0" borderId="15" xfId="1" applyFont="1" applyBorder="1" applyAlignment="1">
      <alignment vertical="center"/>
    </xf>
    <xf numFmtId="167" fontId="0" fillId="0" borderId="1" xfId="0" applyNumberFormat="1" applyBorder="1" applyAlignment="1">
      <alignment vertical="center"/>
    </xf>
    <xf numFmtId="0" fontId="3" fillId="0" borderId="0" xfId="0" applyFont="1"/>
    <xf numFmtId="0" fontId="0" fillId="4" borderId="31" xfId="0" applyFill="1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0" fontId="0" fillId="4" borderId="32" xfId="0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/>
    </xf>
    <xf numFmtId="0" fontId="0" fillId="4" borderId="34" xfId="0" applyFill="1" applyBorder="1" applyAlignment="1">
      <alignment horizontal="center" vertical="center"/>
    </xf>
    <xf numFmtId="0" fontId="3" fillId="4" borderId="35" xfId="0" applyFont="1" applyFill="1" applyBorder="1" applyAlignment="1">
      <alignment horizontal="center" vertical="center" wrapText="1"/>
    </xf>
    <xf numFmtId="167" fontId="3" fillId="5" borderId="0" xfId="0" applyNumberFormat="1" applyFont="1" applyFill="1"/>
    <xf numFmtId="165" fontId="0" fillId="0" borderId="0" xfId="0" applyNumberFormat="1"/>
    <xf numFmtId="164" fontId="0" fillId="0" borderId="0" xfId="0" applyNumberFormat="1"/>
    <xf numFmtId="164" fontId="0" fillId="0" borderId="0" xfId="0" applyNumberFormat="1" applyAlignment="1">
      <alignment horizontal="center"/>
    </xf>
    <xf numFmtId="167" fontId="0" fillId="0" borderId="30" xfId="0" applyNumberFormat="1" applyBorder="1" applyAlignment="1">
      <alignment vertical="center"/>
    </xf>
    <xf numFmtId="164" fontId="1" fillId="0" borderId="15" xfId="1" applyBorder="1" applyAlignment="1">
      <alignment vertical="center"/>
    </xf>
    <xf numFmtId="164" fontId="6" fillId="5" borderId="36" xfId="1" applyFont="1" applyFill="1" applyBorder="1"/>
    <xf numFmtId="164" fontId="0" fillId="0" borderId="37" xfId="0" applyNumberFormat="1" applyBorder="1" applyAlignment="1">
      <alignment vertical="center"/>
    </xf>
    <xf numFmtId="0" fontId="3" fillId="5" borderId="0" xfId="0" applyFont="1" applyFill="1" applyAlignment="1">
      <alignment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</cellXfs>
  <cellStyles count="3">
    <cellStyle name="Moneda" xfId="1" builtinId="4"/>
    <cellStyle name="Moneda 3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1"/>
  <sheetViews>
    <sheetView tabSelected="1" workbookViewId="0">
      <selection activeCell="B34" sqref="B34"/>
    </sheetView>
  </sheetViews>
  <sheetFormatPr baseColWidth="10" defaultRowHeight="15" x14ac:dyDescent="0.25"/>
  <cols>
    <col min="1" max="1" width="4" customWidth="1"/>
    <col min="2" max="2" width="30.28515625" customWidth="1"/>
    <col min="3" max="3" width="36.7109375" bestFit="1" customWidth="1"/>
    <col min="4" max="4" width="11.28515625" style="28" customWidth="1"/>
    <col min="5" max="5" width="14.42578125" customWidth="1"/>
    <col min="6" max="6" width="14.85546875" customWidth="1"/>
    <col min="7" max="7" width="12.5703125" customWidth="1"/>
    <col min="8" max="8" width="11.5703125" customWidth="1"/>
    <col min="9" max="9" width="12.5703125" customWidth="1"/>
    <col min="10" max="10" width="14" customWidth="1"/>
    <col min="11" max="11" width="13.5703125" customWidth="1"/>
    <col min="12" max="12" width="11.28515625" customWidth="1"/>
    <col min="13" max="13" width="13.140625" customWidth="1"/>
    <col min="15" max="15" width="13.5703125" customWidth="1"/>
    <col min="16" max="16" width="4.85546875" customWidth="1"/>
  </cols>
  <sheetData>
    <row r="1" spans="1:14" ht="14.45" customHeight="1" x14ac:dyDescent="0.25">
      <c r="A1" s="6"/>
      <c r="B1" s="71" t="s">
        <v>8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6"/>
    </row>
    <row r="2" spans="1:14" ht="14.45" customHeight="1" x14ac:dyDescent="0.25">
      <c r="A2" s="25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6"/>
    </row>
    <row r="3" spans="1:14" ht="3.75" customHeight="1" x14ac:dyDescent="0.25">
      <c r="A3" s="25"/>
      <c r="B3" s="1"/>
      <c r="C3" s="1"/>
      <c r="D3" s="23"/>
      <c r="E3" s="1"/>
      <c r="F3" s="1"/>
      <c r="G3" s="1"/>
      <c r="H3" s="1"/>
      <c r="I3" s="1"/>
      <c r="J3" s="1"/>
      <c r="K3" s="1"/>
      <c r="L3" s="1"/>
      <c r="M3" s="1"/>
      <c r="N3" s="6"/>
    </row>
    <row r="4" spans="1:14" ht="45.75" thickBot="1" x14ac:dyDescent="0.3">
      <c r="A4" s="25"/>
      <c r="B4" s="39" t="s">
        <v>2</v>
      </c>
      <c r="C4" s="40" t="s">
        <v>3</v>
      </c>
      <c r="D4" s="40" t="s">
        <v>21</v>
      </c>
      <c r="E4" s="41" t="s">
        <v>24</v>
      </c>
      <c r="F4" s="41" t="s">
        <v>0</v>
      </c>
      <c r="G4" s="40" t="s">
        <v>5</v>
      </c>
      <c r="H4" s="41" t="s">
        <v>35</v>
      </c>
      <c r="I4" s="41" t="s">
        <v>4</v>
      </c>
      <c r="J4" s="40" t="s">
        <v>23</v>
      </c>
      <c r="K4" s="42" t="s">
        <v>22</v>
      </c>
      <c r="L4" s="43" t="s">
        <v>12</v>
      </c>
      <c r="M4" s="44" t="s">
        <v>11</v>
      </c>
      <c r="N4" s="6"/>
    </row>
    <row r="5" spans="1:14" ht="18" customHeight="1" x14ac:dyDescent="0.25">
      <c r="A5" s="25">
        <v>1</v>
      </c>
      <c r="B5" s="45" t="s">
        <v>19</v>
      </c>
      <c r="C5" s="22" t="s">
        <v>14</v>
      </c>
      <c r="D5" s="24">
        <v>43139</v>
      </c>
      <c r="E5" s="50">
        <f>15014*2</f>
        <v>30028</v>
      </c>
      <c r="F5" s="4">
        <f t="shared" ref="F5:F13" si="0">E5*0.365</f>
        <v>10960.22</v>
      </c>
      <c r="G5" s="4">
        <f t="shared" ref="G5:G13" si="1">E5+F5</f>
        <v>40988.22</v>
      </c>
      <c r="H5" s="52">
        <f>326.89*2</f>
        <v>653.78</v>
      </c>
      <c r="I5" s="4">
        <f t="shared" ref="I5:I13" si="2">+G5+H5</f>
        <v>41642</v>
      </c>
      <c r="J5" s="5">
        <f t="shared" ref="J5:J13" si="3">+I5*0.08</f>
        <v>3331.36</v>
      </c>
      <c r="K5" s="20">
        <f>I5+J5</f>
        <v>44973.36</v>
      </c>
      <c r="L5" s="21">
        <f t="shared" ref="L5:L13" si="4">+K5*0.16</f>
        <v>7195.7376000000004</v>
      </c>
      <c r="M5" s="46">
        <f t="shared" ref="M5:M13" si="5">+K5+L5</f>
        <v>52169.097600000001</v>
      </c>
      <c r="N5" s="6"/>
    </row>
    <row r="6" spans="1:14" ht="18" customHeight="1" x14ac:dyDescent="0.25">
      <c r="A6" s="25">
        <v>2</v>
      </c>
      <c r="B6" s="45" t="s">
        <v>18</v>
      </c>
      <c r="C6" s="22" t="s">
        <v>15</v>
      </c>
      <c r="D6" s="24">
        <v>43146</v>
      </c>
      <c r="E6" s="50">
        <f>8514*2</f>
        <v>17028</v>
      </c>
      <c r="F6" s="4">
        <f t="shared" si="0"/>
        <v>6215.22</v>
      </c>
      <c r="G6" s="4">
        <f t="shared" si="1"/>
        <v>23243.22</v>
      </c>
      <c r="H6" s="4">
        <v>0</v>
      </c>
      <c r="I6" s="4">
        <f t="shared" si="2"/>
        <v>23243.22</v>
      </c>
      <c r="J6" s="5">
        <f t="shared" si="3"/>
        <v>1859.4576000000002</v>
      </c>
      <c r="K6" s="20">
        <f t="shared" ref="K6:K13" si="6">I6+J6</f>
        <v>25102.677600000003</v>
      </c>
      <c r="L6" s="21">
        <f t="shared" si="4"/>
        <v>4016.4284160000007</v>
      </c>
      <c r="M6" s="46">
        <f t="shared" si="5"/>
        <v>29119.106016000005</v>
      </c>
      <c r="N6" s="6"/>
    </row>
    <row r="7" spans="1:14" ht="18" customHeight="1" x14ac:dyDescent="0.25">
      <c r="A7" s="25">
        <v>3</v>
      </c>
      <c r="B7" s="45" t="s">
        <v>20</v>
      </c>
      <c r="C7" s="22" t="s">
        <v>16</v>
      </c>
      <c r="D7" s="24">
        <v>43147</v>
      </c>
      <c r="E7" s="50">
        <f>12514</f>
        <v>12514</v>
      </c>
      <c r="F7" s="4">
        <f t="shared" si="0"/>
        <v>4567.6099999999997</v>
      </c>
      <c r="G7" s="4">
        <f t="shared" si="1"/>
        <v>17081.61</v>
      </c>
      <c r="H7" s="4">
        <v>0</v>
      </c>
      <c r="I7" s="4">
        <f t="shared" si="2"/>
        <v>17081.61</v>
      </c>
      <c r="J7" s="5">
        <f t="shared" si="3"/>
        <v>1366.5288</v>
      </c>
      <c r="K7" s="20">
        <f t="shared" si="6"/>
        <v>18448.138800000001</v>
      </c>
      <c r="L7" s="21">
        <f t="shared" si="4"/>
        <v>2951.7022080000002</v>
      </c>
      <c r="M7" s="46">
        <f t="shared" si="5"/>
        <v>21399.841007999999</v>
      </c>
      <c r="N7" s="6"/>
    </row>
    <row r="8" spans="1:14" s="2" customFormat="1" ht="18" customHeight="1" x14ac:dyDescent="0.25">
      <c r="A8" s="27">
        <v>4</v>
      </c>
      <c r="B8" s="47" t="s">
        <v>13</v>
      </c>
      <c r="C8" s="3" t="s">
        <v>17</v>
      </c>
      <c r="D8" s="24">
        <v>43147</v>
      </c>
      <c r="E8" s="50">
        <f>18014*2</f>
        <v>36028</v>
      </c>
      <c r="F8" s="4">
        <f t="shared" si="0"/>
        <v>13150.22</v>
      </c>
      <c r="G8" s="4">
        <f t="shared" si="1"/>
        <v>49178.22</v>
      </c>
      <c r="H8" s="4">
        <v>0</v>
      </c>
      <c r="I8" s="4">
        <f t="shared" si="2"/>
        <v>49178.22</v>
      </c>
      <c r="J8" s="5">
        <f t="shared" si="3"/>
        <v>3934.2576000000004</v>
      </c>
      <c r="K8" s="20">
        <f t="shared" si="6"/>
        <v>53112.477599999998</v>
      </c>
      <c r="L8" s="21">
        <f t="shared" si="4"/>
        <v>8497.996416</v>
      </c>
      <c r="M8" s="46">
        <f t="shared" si="5"/>
        <v>61610.474016</v>
      </c>
      <c r="N8" s="10"/>
    </row>
    <row r="9" spans="1:14" s="2" customFormat="1" ht="18" customHeight="1" x14ac:dyDescent="0.25">
      <c r="A9" s="25">
        <v>5</v>
      </c>
      <c r="B9" s="48" t="s">
        <v>26</v>
      </c>
      <c r="C9" s="33" t="s">
        <v>25</v>
      </c>
      <c r="D9" s="30">
        <v>43201</v>
      </c>
      <c r="E9" s="51">
        <f>7500*2+739.72</f>
        <v>15739.72</v>
      </c>
      <c r="F9" s="31">
        <f t="shared" si="0"/>
        <v>5744.9977999999992</v>
      </c>
      <c r="G9" s="31">
        <f t="shared" si="1"/>
        <v>21484.717799999999</v>
      </c>
      <c r="H9" s="31">
        <v>0</v>
      </c>
      <c r="I9" s="31">
        <f t="shared" si="2"/>
        <v>21484.717799999999</v>
      </c>
      <c r="J9" s="32">
        <f t="shared" si="3"/>
        <v>1718.7774239999999</v>
      </c>
      <c r="K9" s="20">
        <f t="shared" si="6"/>
        <v>23203.495223999998</v>
      </c>
      <c r="L9" s="21">
        <f t="shared" si="4"/>
        <v>3712.5592358399999</v>
      </c>
      <c r="M9" s="49">
        <f t="shared" si="5"/>
        <v>26916.054459839997</v>
      </c>
      <c r="N9" s="10" t="s">
        <v>44</v>
      </c>
    </row>
    <row r="10" spans="1:14" s="2" customFormat="1" ht="18" customHeight="1" x14ac:dyDescent="0.25">
      <c r="A10" s="25">
        <v>6</v>
      </c>
      <c r="B10" s="48" t="s">
        <v>29</v>
      </c>
      <c r="C10" s="33" t="s">
        <v>27</v>
      </c>
      <c r="D10" s="30">
        <v>43222</v>
      </c>
      <c r="E10" s="51">
        <f>15500*2</f>
        <v>31000</v>
      </c>
      <c r="F10" s="31">
        <f t="shared" si="0"/>
        <v>11315</v>
      </c>
      <c r="G10" s="31">
        <f t="shared" si="1"/>
        <v>42315</v>
      </c>
      <c r="H10" s="31">
        <v>0</v>
      </c>
      <c r="I10" s="31">
        <f t="shared" si="2"/>
        <v>42315</v>
      </c>
      <c r="J10" s="32">
        <f t="shared" si="3"/>
        <v>3385.2000000000003</v>
      </c>
      <c r="K10" s="20">
        <f t="shared" si="6"/>
        <v>45700.2</v>
      </c>
      <c r="L10" s="21">
        <f t="shared" si="4"/>
        <v>7312.0319999999992</v>
      </c>
      <c r="M10" s="49">
        <f t="shared" si="5"/>
        <v>53012.231999999996</v>
      </c>
      <c r="N10" s="10"/>
    </row>
    <row r="11" spans="1:14" s="2" customFormat="1" ht="18" customHeight="1" x14ac:dyDescent="0.25">
      <c r="A11" s="25">
        <v>7</v>
      </c>
      <c r="B11" s="48" t="s">
        <v>30</v>
      </c>
      <c r="C11" s="33" t="s">
        <v>28</v>
      </c>
      <c r="D11" s="30">
        <v>43222</v>
      </c>
      <c r="E11" s="51">
        <f>10200*2</f>
        <v>20400</v>
      </c>
      <c r="F11" s="31">
        <f t="shared" si="0"/>
        <v>7446</v>
      </c>
      <c r="G11" s="31">
        <f t="shared" si="1"/>
        <v>27846</v>
      </c>
      <c r="H11" s="31">
        <v>0</v>
      </c>
      <c r="I11" s="31">
        <f t="shared" si="2"/>
        <v>27846</v>
      </c>
      <c r="J11" s="32">
        <f t="shared" si="3"/>
        <v>2227.6799999999998</v>
      </c>
      <c r="K11" s="20">
        <f t="shared" si="6"/>
        <v>30073.68</v>
      </c>
      <c r="L11" s="21">
        <f t="shared" si="4"/>
        <v>4811.7888000000003</v>
      </c>
      <c r="M11" s="49">
        <f t="shared" si="5"/>
        <v>34885.468800000002</v>
      </c>
      <c r="N11" s="10"/>
    </row>
    <row r="12" spans="1:14" s="2" customFormat="1" ht="18" customHeight="1" x14ac:dyDescent="0.25">
      <c r="A12" s="27">
        <v>8</v>
      </c>
      <c r="B12" s="48" t="s">
        <v>32</v>
      </c>
      <c r="C12" s="33" t="s">
        <v>31</v>
      </c>
      <c r="D12" s="30">
        <v>43252</v>
      </c>
      <c r="E12" s="51">
        <f>8500*2</f>
        <v>17000</v>
      </c>
      <c r="F12" s="31">
        <f t="shared" si="0"/>
        <v>6205</v>
      </c>
      <c r="G12" s="31">
        <f t="shared" si="1"/>
        <v>23205</v>
      </c>
      <c r="H12" s="31">
        <v>0</v>
      </c>
      <c r="I12" s="31">
        <f t="shared" si="2"/>
        <v>23205</v>
      </c>
      <c r="J12" s="32">
        <f t="shared" si="3"/>
        <v>1856.4</v>
      </c>
      <c r="K12" s="20">
        <f t="shared" si="6"/>
        <v>25061.4</v>
      </c>
      <c r="L12" s="21">
        <f t="shared" si="4"/>
        <v>4009.8240000000005</v>
      </c>
      <c r="M12" s="49">
        <f t="shared" si="5"/>
        <v>29071.224000000002</v>
      </c>
      <c r="N12" s="10"/>
    </row>
    <row r="13" spans="1:14" s="2" customFormat="1" ht="18" customHeight="1" x14ac:dyDescent="0.25">
      <c r="A13" s="25">
        <v>9</v>
      </c>
      <c r="B13" s="48" t="s">
        <v>34</v>
      </c>
      <c r="C13" s="33" t="s">
        <v>33</v>
      </c>
      <c r="D13" s="30">
        <v>43300</v>
      </c>
      <c r="E13" s="51">
        <f>7500*2</f>
        <v>15000</v>
      </c>
      <c r="F13" s="31">
        <f t="shared" si="0"/>
        <v>5475</v>
      </c>
      <c r="G13" s="31">
        <f t="shared" si="1"/>
        <v>20475</v>
      </c>
      <c r="H13" s="31">
        <v>0</v>
      </c>
      <c r="I13" s="31">
        <f t="shared" si="2"/>
        <v>20475</v>
      </c>
      <c r="J13" s="32">
        <f t="shared" si="3"/>
        <v>1638</v>
      </c>
      <c r="K13" s="20">
        <f t="shared" si="6"/>
        <v>22113</v>
      </c>
      <c r="L13" s="21">
        <f t="shared" si="4"/>
        <v>3538.08</v>
      </c>
      <c r="M13" s="49">
        <f t="shared" si="5"/>
        <v>25651.08</v>
      </c>
      <c r="N13" s="10"/>
    </row>
    <row r="14" spans="1:14" s="2" customFormat="1" ht="18" customHeight="1" x14ac:dyDescent="0.25">
      <c r="A14" s="25">
        <v>10</v>
      </c>
      <c r="B14" s="48" t="s">
        <v>40</v>
      </c>
      <c r="C14" s="33" t="s">
        <v>39</v>
      </c>
      <c r="D14" s="30">
        <v>43514</v>
      </c>
      <c r="E14" s="51">
        <f>20000.13*2</f>
        <v>40000.26</v>
      </c>
      <c r="F14" s="31">
        <f>E14*0.365</f>
        <v>14600.0949</v>
      </c>
      <c r="G14" s="31">
        <f>E14+F14</f>
        <v>54600.354900000006</v>
      </c>
      <c r="H14" s="31">
        <v>0</v>
      </c>
      <c r="I14" s="31">
        <f>+G14+H14</f>
        <v>54600.354900000006</v>
      </c>
      <c r="J14" s="67">
        <f>+I14*0.08</f>
        <v>4368.0283920000002</v>
      </c>
      <c r="K14" s="20">
        <f>I14+J14</f>
        <v>58968.383292000006</v>
      </c>
      <c r="L14" s="21">
        <f>+K14*0.16</f>
        <v>9434.9413267200016</v>
      </c>
      <c r="M14" s="49">
        <f>+K14+L14</f>
        <v>68403.324618720013</v>
      </c>
      <c r="N14" s="10"/>
    </row>
    <row r="15" spans="1:14" ht="3.75" customHeight="1" thickBot="1" x14ac:dyDescent="0.3">
      <c r="A15" s="6"/>
      <c r="B15" s="34"/>
      <c r="C15" s="35"/>
      <c r="D15" s="36"/>
      <c r="E15" s="35"/>
      <c r="F15" s="35"/>
      <c r="G15" s="35"/>
      <c r="H15" s="35"/>
      <c r="I15" s="35"/>
      <c r="J15" s="37"/>
      <c r="K15" s="38"/>
      <c r="L15" s="38"/>
      <c r="M15" s="38"/>
      <c r="N15" s="6"/>
    </row>
    <row r="16" spans="1:14" ht="15.75" thickBot="1" x14ac:dyDescent="0.3">
      <c r="A16" s="6"/>
      <c r="B16" s="6"/>
      <c r="C16" s="6"/>
      <c r="D16" s="25"/>
      <c r="E16" s="6"/>
      <c r="F16" s="6"/>
      <c r="G16" s="6"/>
      <c r="H16" s="6"/>
      <c r="I16" s="6"/>
      <c r="J16" s="7"/>
      <c r="K16" s="6"/>
      <c r="L16" s="7"/>
      <c r="M16" s="29">
        <f>SUM(M5:M15)</f>
        <v>402237.90251856006</v>
      </c>
      <c r="N16" s="6"/>
    </row>
    <row r="17" spans="1:15" s="2" customFormat="1" ht="24" customHeight="1" x14ac:dyDescent="0.25">
      <c r="A17" s="10"/>
      <c r="B17" s="10"/>
      <c r="C17" s="18" t="s">
        <v>9</v>
      </c>
      <c r="D17" s="72" t="s">
        <v>41</v>
      </c>
      <c r="E17" s="73"/>
      <c r="F17" s="74"/>
      <c r="G17" s="10"/>
      <c r="H17" s="10"/>
      <c r="I17" s="10"/>
      <c r="J17" s="11" t="s">
        <v>1</v>
      </c>
      <c r="K17" s="12">
        <f>SUM(K5:K16)</f>
        <v>346756.81251600001</v>
      </c>
      <c r="L17" s="10"/>
      <c r="M17" s="10"/>
      <c r="N17" s="10"/>
    </row>
    <row r="18" spans="1:15" s="2" customFormat="1" ht="24" customHeight="1" thickBot="1" x14ac:dyDescent="0.3">
      <c r="A18" s="10"/>
      <c r="B18" s="10"/>
      <c r="C18" s="19" t="s">
        <v>10</v>
      </c>
      <c r="D18" s="26"/>
      <c r="E18" s="69"/>
      <c r="F18" s="70"/>
      <c r="G18" s="10"/>
      <c r="H18" s="10"/>
      <c r="I18" s="10"/>
      <c r="J18" s="13" t="s">
        <v>6</v>
      </c>
      <c r="K18" s="14">
        <f>+K17*0.16</f>
        <v>55481.090002559999</v>
      </c>
      <c r="L18" s="10"/>
      <c r="M18" s="10"/>
      <c r="N18" s="10"/>
    </row>
    <row r="19" spans="1:15" s="2" customFormat="1" ht="24" customHeight="1" thickBot="1" x14ac:dyDescent="0.3">
      <c r="A19" s="10"/>
      <c r="B19" s="10"/>
      <c r="C19" s="10"/>
      <c r="D19" s="27"/>
      <c r="E19" s="15"/>
      <c r="F19" s="10"/>
      <c r="G19" s="10"/>
      <c r="H19" s="10"/>
      <c r="I19" s="10"/>
      <c r="J19" s="16" t="s">
        <v>7</v>
      </c>
      <c r="K19" s="17">
        <f>SUM(K17:K18)</f>
        <v>402237.90251856</v>
      </c>
      <c r="L19" s="10"/>
      <c r="M19" s="10"/>
      <c r="N19" s="10"/>
    </row>
    <row r="20" spans="1:15" x14ac:dyDescent="0.25">
      <c r="A20" s="6"/>
      <c r="B20" s="6"/>
      <c r="C20" s="6"/>
      <c r="D20" s="25"/>
      <c r="E20" s="8"/>
      <c r="F20" s="6"/>
      <c r="G20" s="6"/>
      <c r="H20" s="6"/>
      <c r="I20" s="6"/>
      <c r="J20" s="6"/>
      <c r="K20" s="9"/>
      <c r="L20" s="6"/>
      <c r="M20" s="6"/>
      <c r="N20" s="6"/>
    </row>
    <row r="21" spans="1:15" x14ac:dyDescent="0.25">
      <c r="A21" s="6"/>
      <c r="B21" s="6"/>
      <c r="C21" s="7"/>
      <c r="D21" s="25"/>
      <c r="E21" s="8"/>
      <c r="F21" s="6"/>
      <c r="G21" s="6"/>
      <c r="H21" s="6"/>
      <c r="I21" s="6"/>
      <c r="J21" s="6"/>
      <c r="K21" s="9"/>
      <c r="L21" s="6"/>
      <c r="M21" s="6"/>
      <c r="N21" s="6"/>
    </row>
    <row r="22" spans="1:15" ht="15.75" thickBot="1" x14ac:dyDescent="0.3">
      <c r="A22" s="6"/>
      <c r="B22" s="53" t="s">
        <v>36</v>
      </c>
      <c r="C22" s="63"/>
      <c r="E22" s="61"/>
      <c r="F22" s="62"/>
      <c r="I22" s="6"/>
      <c r="J22" s="6"/>
      <c r="K22" s="6"/>
      <c r="L22" s="6"/>
      <c r="M22" s="6"/>
      <c r="N22" s="6"/>
    </row>
    <row r="23" spans="1:15" ht="45.75" thickBot="1" x14ac:dyDescent="0.3">
      <c r="A23" s="6"/>
      <c r="B23" s="54" t="s">
        <v>2</v>
      </c>
      <c r="C23" s="55" t="s">
        <v>3</v>
      </c>
      <c r="D23" s="55" t="s">
        <v>21</v>
      </c>
      <c r="E23" s="56" t="s">
        <v>24</v>
      </c>
      <c r="F23" s="56" t="s">
        <v>0</v>
      </c>
      <c r="G23" s="55" t="s">
        <v>5</v>
      </c>
      <c r="H23" s="56" t="s">
        <v>37</v>
      </c>
      <c r="I23" s="56" t="s">
        <v>4</v>
      </c>
      <c r="J23" s="55" t="s">
        <v>23</v>
      </c>
      <c r="K23" s="57" t="s">
        <v>22</v>
      </c>
      <c r="L23" s="58" t="s">
        <v>12</v>
      </c>
      <c r="M23" s="59" t="s">
        <v>11</v>
      </c>
      <c r="N23" s="6"/>
      <c r="O23" s="6"/>
    </row>
    <row r="25" spans="1:15" ht="18" customHeight="1" x14ac:dyDescent="0.25">
      <c r="A25" s="25">
        <v>3</v>
      </c>
      <c r="B25" s="45" t="s">
        <v>20</v>
      </c>
      <c r="C25" s="22" t="s">
        <v>16</v>
      </c>
      <c r="D25" s="24">
        <v>43147</v>
      </c>
      <c r="E25" s="50">
        <f>12514</f>
        <v>12514</v>
      </c>
      <c r="F25" s="4">
        <f t="shared" ref="F25" si="7">E25*0.365</f>
        <v>4567.6099999999997</v>
      </c>
      <c r="G25" s="4">
        <f t="shared" ref="G25" si="8">E25+F25</f>
        <v>17081.61</v>
      </c>
      <c r="H25" s="4">
        <v>0</v>
      </c>
      <c r="I25" s="4">
        <f t="shared" ref="I25" si="9">+G25+H25</f>
        <v>17081.61</v>
      </c>
      <c r="J25" s="5">
        <f t="shared" ref="J25" si="10">+I25*0.08</f>
        <v>1366.5288</v>
      </c>
      <c r="K25" s="20">
        <f t="shared" ref="K25" si="11">I25+J25</f>
        <v>18448.138800000001</v>
      </c>
      <c r="L25" s="21">
        <f t="shared" ref="L25" si="12">+K25*0.16</f>
        <v>2951.7022080000002</v>
      </c>
      <c r="M25" s="46">
        <f t="shared" ref="M25" si="13">+K25+L25</f>
        <v>21399.841007999999</v>
      </c>
      <c r="N25" s="68" t="s">
        <v>42</v>
      </c>
    </row>
    <row r="26" spans="1:15" x14ac:dyDescent="0.25">
      <c r="B26" s="45" t="s">
        <v>20</v>
      </c>
      <c r="C26" s="22" t="s">
        <v>16</v>
      </c>
      <c r="D26" s="24">
        <v>43147</v>
      </c>
      <c r="E26">
        <f>3550.6+6019.13+265.78</f>
        <v>9835.51</v>
      </c>
      <c r="G26" s="4">
        <f>E26+F26</f>
        <v>9835.51</v>
      </c>
      <c r="H26" s="4">
        <v>0</v>
      </c>
      <c r="I26" s="4">
        <f>+G26+H26</f>
        <v>9835.51</v>
      </c>
      <c r="J26" s="5">
        <f>+I26*0.08</f>
        <v>786.84080000000006</v>
      </c>
      <c r="K26" s="31">
        <f>I26+J26</f>
        <v>10622.3508</v>
      </c>
      <c r="L26" s="65">
        <f>K26*0.16</f>
        <v>1699.5761280000002</v>
      </c>
      <c r="M26" s="64">
        <f>K26+L26</f>
        <v>12321.926928000001</v>
      </c>
      <c r="N26" s="53" t="s">
        <v>38</v>
      </c>
    </row>
    <row r="27" spans="1:15" x14ac:dyDescent="0.25">
      <c r="E27" s="66">
        <f>SUM(E25:E26)</f>
        <v>22349.510000000002</v>
      </c>
      <c r="M27" s="60">
        <f>SUM(M25:M26)</f>
        <v>33721.767936000004</v>
      </c>
    </row>
    <row r="29" spans="1:15" s="2" customFormat="1" ht="18" customHeight="1" x14ac:dyDescent="0.25">
      <c r="A29" s="27">
        <v>4</v>
      </c>
      <c r="B29" s="47" t="s">
        <v>13</v>
      </c>
      <c r="C29" s="3" t="s">
        <v>17</v>
      </c>
      <c r="D29" s="24">
        <v>43147</v>
      </c>
      <c r="E29" s="50">
        <f>18014*2</f>
        <v>36028</v>
      </c>
      <c r="F29" s="4">
        <f t="shared" ref="F29" si="14">E29*0.365</f>
        <v>13150.22</v>
      </c>
      <c r="G29" s="4">
        <f t="shared" ref="G29" si="15">E29+F29</f>
        <v>49178.22</v>
      </c>
      <c r="H29" s="4">
        <v>0</v>
      </c>
      <c r="I29" s="4">
        <f t="shared" ref="I29" si="16">+G29+H29</f>
        <v>49178.22</v>
      </c>
      <c r="J29" s="5">
        <f t="shared" ref="J29" si="17">+I29*0.08</f>
        <v>3934.2576000000004</v>
      </c>
      <c r="K29" s="20">
        <f t="shared" ref="K29" si="18">I29+J29</f>
        <v>53112.477599999998</v>
      </c>
      <c r="L29" s="21">
        <f t="shared" ref="L29" si="19">+K29*0.16</f>
        <v>8497.996416</v>
      </c>
      <c r="M29" s="46">
        <f t="shared" ref="M29" si="20">+K29+L29</f>
        <v>61610.474016</v>
      </c>
      <c r="N29" s="68" t="s">
        <v>43</v>
      </c>
    </row>
    <row r="30" spans="1:15" x14ac:dyDescent="0.25">
      <c r="B30" s="47" t="s">
        <v>13</v>
      </c>
      <c r="C30" s="3" t="s">
        <v>17</v>
      </c>
      <c r="D30" s="24">
        <v>43147</v>
      </c>
      <c r="E30">
        <f>5841.3+1921.14+480.27</f>
        <v>8242.7100000000009</v>
      </c>
      <c r="G30" s="4">
        <f>E30+F30</f>
        <v>8242.7100000000009</v>
      </c>
      <c r="H30" s="4">
        <v>0</v>
      </c>
      <c r="I30" s="4">
        <f>+G30+H30</f>
        <v>8242.7100000000009</v>
      </c>
      <c r="J30" s="5">
        <f>+I30*0.08</f>
        <v>659.41680000000008</v>
      </c>
      <c r="K30" s="31">
        <f>I30+J30</f>
        <v>8902.1268000000018</v>
      </c>
      <c r="L30" s="65">
        <f>K30*0.16</f>
        <v>1424.3402880000003</v>
      </c>
      <c r="M30" s="64">
        <f>K30+L30</f>
        <v>10326.467088000001</v>
      </c>
      <c r="N30" s="53" t="s">
        <v>38</v>
      </c>
    </row>
    <row r="31" spans="1:15" x14ac:dyDescent="0.25">
      <c r="E31" s="66">
        <f>SUM(E29:E30)</f>
        <v>44270.71</v>
      </c>
      <c r="M31" s="60">
        <f>SUM(M29:M30)</f>
        <v>71936.941103999998</v>
      </c>
    </row>
  </sheetData>
  <mergeCells count="3">
    <mergeCell ref="E18:F18"/>
    <mergeCell ref="B1:M2"/>
    <mergeCell ref="D17:F17"/>
  </mergeCells>
  <pageMargins left="0.31496062992125984" right="0.31496062992125984" top="0.74803149606299213" bottom="0.74803149606299213" header="0.31496062992125984" footer="0.31496062992125984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Caballero</dc:creator>
  <cp:lastModifiedBy>LESLY1</cp:lastModifiedBy>
  <cp:lastPrinted>2018-12-03T17:09:12Z</cp:lastPrinted>
  <dcterms:created xsi:type="dcterms:W3CDTF">2016-07-27T15:23:15Z</dcterms:created>
  <dcterms:modified xsi:type="dcterms:W3CDTF">2019-04-30T22:19:08Z</dcterms:modified>
</cp:coreProperties>
</file>