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LESLY1\Desktop\LeslyRH\Reclutamiento\STGT\Facturación\"/>
    </mc:Choice>
  </mc:AlternateContent>
  <xr:revisionPtr revIDLastSave="0" documentId="13_ncr:1_{D6B0B7F1-6AFD-49E2-B7A7-38ED2DE17440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Hoja1!$B$1:$O$27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M35" i="1" l="1"/>
  <c r="M39" i="1"/>
  <c r="M38" i="1"/>
  <c r="L38" i="1"/>
  <c r="K38" i="1"/>
  <c r="J38" i="1"/>
  <c r="I38" i="1"/>
  <c r="G38" i="1"/>
  <c r="E35" i="1"/>
  <c r="E39" i="1"/>
  <c r="E38" i="1"/>
  <c r="E34" i="1" l="1"/>
  <c r="G34" i="1" s="1"/>
  <c r="I34" i="1" s="1"/>
  <c r="E30" i="1"/>
  <c r="E37" i="1"/>
  <c r="E33" i="1"/>
  <c r="E29" i="1"/>
  <c r="F29" i="1" s="1"/>
  <c r="G29" i="1" s="1"/>
  <c r="I29" i="1" s="1"/>
  <c r="E17" i="1"/>
  <c r="E16" i="1"/>
  <c r="E18" i="1"/>
  <c r="E15" i="1"/>
  <c r="E31" i="1" l="1"/>
  <c r="J34" i="1"/>
  <c r="K34" i="1" s="1"/>
  <c r="G30" i="1"/>
  <c r="I30" i="1" s="1"/>
  <c r="J30" i="1" s="1"/>
  <c r="K30" i="1" s="1"/>
  <c r="F37" i="1"/>
  <c r="G37" i="1" s="1"/>
  <c r="I37" i="1" s="1"/>
  <c r="F33" i="1"/>
  <c r="G33" i="1" s="1"/>
  <c r="I33" i="1" s="1"/>
  <c r="J29" i="1"/>
  <c r="K29" i="1" s="1"/>
  <c r="F18" i="1"/>
  <c r="G18" i="1" s="1"/>
  <c r="I18" i="1" s="1"/>
  <c r="L34" i="1" l="1"/>
  <c r="M34" i="1" s="1"/>
  <c r="L30" i="1"/>
  <c r="M30" i="1" s="1"/>
  <c r="J37" i="1"/>
  <c r="K37" i="1" s="1"/>
  <c r="J33" i="1"/>
  <c r="K33" i="1" s="1"/>
  <c r="L29" i="1"/>
  <c r="M29" i="1" s="1"/>
  <c r="J18" i="1"/>
  <c r="K18" i="1" s="1"/>
  <c r="M31" i="1" l="1"/>
  <c r="L37" i="1"/>
  <c r="M37" i="1" s="1"/>
  <c r="L33" i="1"/>
  <c r="M33" i="1" s="1"/>
  <c r="L18" i="1"/>
  <c r="M18" i="1" s="1"/>
  <c r="F17" i="1" l="1"/>
  <c r="G17" i="1" s="1"/>
  <c r="F15" i="1" l="1"/>
  <c r="G15" i="1" s="1"/>
  <c r="F16" i="1"/>
  <c r="G16" i="1" s="1"/>
  <c r="I16" i="1" l="1"/>
  <c r="I15" i="1"/>
  <c r="J15" i="1" l="1"/>
  <c r="K15" i="1" s="1"/>
  <c r="L15" i="1" s="1"/>
  <c r="M15" i="1" s="1"/>
  <c r="J16" i="1"/>
  <c r="K16" i="1" s="1"/>
  <c r="L16" i="1" s="1"/>
  <c r="M16" i="1" s="1"/>
  <c r="E10" i="1"/>
  <c r="E14" i="1" l="1"/>
  <c r="E12" i="1"/>
  <c r="E9" i="1"/>
  <c r="H5" i="1"/>
  <c r="F14" i="1" l="1"/>
  <c r="G14" i="1" s="1"/>
  <c r="I14" i="1" s="1"/>
  <c r="J14" i="1" l="1"/>
  <c r="K14" i="1" s="1"/>
  <c r="L14" i="1" l="1"/>
  <c r="M14" i="1" s="1"/>
  <c r="E13" i="1" l="1"/>
  <c r="F13" i="1" s="1"/>
  <c r="G13" i="1" s="1"/>
  <c r="E11" i="1"/>
  <c r="I17" i="1" l="1"/>
  <c r="I13" i="1"/>
  <c r="J13" i="1" l="1"/>
  <c r="K13" i="1" s="1"/>
  <c r="L13" i="1" s="1"/>
  <c r="M13" i="1" s="1"/>
  <c r="J17" i="1"/>
  <c r="K17" i="1" s="1"/>
  <c r="L17" i="1" s="1"/>
  <c r="M17" i="1" s="1"/>
  <c r="F11" i="1" l="1"/>
  <c r="G11" i="1" s="1"/>
  <c r="F12" i="1"/>
  <c r="G12" i="1" s="1"/>
  <c r="I12" i="1" l="1"/>
  <c r="I11" i="1"/>
  <c r="J11" i="1" l="1"/>
  <c r="K11" i="1" s="1"/>
  <c r="J12" i="1"/>
  <c r="K12" i="1"/>
  <c r="L12" i="1" s="1"/>
  <c r="M12" i="1" s="1"/>
  <c r="F10" i="1"/>
  <c r="G10" i="1" s="1"/>
  <c r="I10" i="1" s="1"/>
  <c r="F9" i="1"/>
  <c r="G9" i="1" s="1"/>
  <c r="I9" i="1" s="1"/>
  <c r="J9" i="1" l="1"/>
  <c r="K9" i="1" s="1"/>
  <c r="L9" i="1" s="1"/>
  <c r="M9" i="1" s="1"/>
  <c r="J10" i="1"/>
  <c r="K10" i="1" s="1"/>
  <c r="L10" i="1" s="1"/>
  <c r="M10" i="1" s="1"/>
  <c r="L11" i="1"/>
  <c r="M11" i="1" s="1"/>
  <c r="F8" i="1"/>
  <c r="G8" i="1" s="1"/>
  <c r="F7" i="1"/>
  <c r="G7" i="1" s="1"/>
  <c r="F6" i="1"/>
  <c r="G6" i="1" s="1"/>
  <c r="F5" i="1"/>
  <c r="G5" i="1" s="1"/>
  <c r="I8" i="1" l="1"/>
  <c r="I6" i="1"/>
  <c r="I5" i="1"/>
  <c r="I7" i="1"/>
  <c r="J7" i="1" l="1"/>
  <c r="K7" i="1" s="1"/>
  <c r="L7" i="1" s="1"/>
  <c r="M7" i="1" s="1"/>
  <c r="J5" i="1"/>
  <c r="K5" i="1"/>
  <c r="L5" i="1" s="1"/>
  <c r="M5" i="1" s="1"/>
  <c r="J6" i="1"/>
  <c r="K6" i="1" s="1"/>
  <c r="L6" i="1" s="1"/>
  <c r="M6" i="1" s="1"/>
  <c r="J8" i="1"/>
  <c r="K8" i="1" s="1"/>
  <c r="L8" i="1" s="1"/>
  <c r="M8" i="1" s="1"/>
  <c r="K21" i="1" l="1"/>
  <c r="K22" i="1" s="1"/>
  <c r="K23" i="1" s="1"/>
  <c r="M20" i="1" l="1"/>
</calcChain>
</file>

<file path=xl/sharedStrings.xml><?xml version="1.0" encoding="utf-8"?>
<sst xmlns="http://schemas.openxmlformats.org/spreadsheetml/2006/main" count="78" uniqueCount="50">
  <si>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</si>
  <si>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</si>
  <si>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</si>
  <si>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</si>
  <si>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</si>
  <si>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</si>
  <si>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</si>
  <si>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</si>
  <si>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</si>
  <si>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</si>
  <si>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</si>
  <si>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</si>
  <si>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</si>
  <si>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Desarrollador Sr.</t>
  </si>
  <si>
    <t>Covarrubias Moreno Gabriela</t>
  </si>
  <si>
    <t>Morán Frayre Héctor</t>
  </si>
  <si>
    <t>López Sandoval Edgar</t>
  </si>
  <si>
    <t>Plancher Rickson</t>
  </si>
  <si>
    <t>Desarrollador Jr.</t>
  </si>
  <si>
    <t>Líder de Proyecto</t>
  </si>
  <si>
    <t>Actuario</t>
  </si>
  <si>
    <t>Auxiliar Contable</t>
  </si>
  <si>
    <t>Fecha Alta</t>
  </si>
  <si>
    <t>TOTAL sin iva</t>
  </si>
  <si>
    <t>Tarifa 8%</t>
  </si>
  <si>
    <t>Reyes Machuca Jetet Nicole</t>
  </si>
  <si>
    <t>Tester Jr.</t>
  </si>
  <si>
    <t>Sueldo Bruto Mensual  /    Finiquito</t>
  </si>
  <si>
    <t>Ochoa Marquez José Mariano</t>
  </si>
  <si>
    <t>Control de Versión y Usuarios SAP</t>
  </si>
  <si>
    <t>Rodríguez SantaCruz José Luis</t>
  </si>
  <si>
    <t>Hernández Pérez Edgar</t>
  </si>
  <si>
    <t>Arquitecto de Software</t>
  </si>
  <si>
    <t>Desarrollador Junior</t>
  </si>
  <si>
    <t>Santos Quezada Rodrigo</t>
  </si>
  <si>
    <t>Desarrollador Jr. C#</t>
  </si>
  <si>
    <t>Alvarado Aguilar Javier</t>
  </si>
  <si>
    <t>Ingeniero en Soporte Jr.</t>
  </si>
  <si>
    <t>Prestación Adicional Celular</t>
  </si>
  <si>
    <t>Desglose Empleado Finiquitado</t>
  </si>
  <si>
    <t>Prestación Adicional</t>
  </si>
  <si>
    <t>Finiquito</t>
  </si>
  <si>
    <t>Quintanar Gutiérrez José Antonio</t>
  </si>
  <si>
    <t>Anzastiga Monjardin Diana</t>
  </si>
  <si>
    <t>Motte Corona Leonardo</t>
  </si>
  <si>
    <t>1 al 28 de febrero del 2019</t>
  </si>
  <si>
    <t>Control de calidad SAP</t>
  </si>
  <si>
    <t>Zavala García Alfredo</t>
  </si>
  <si>
    <t>SUELDO 1a y 2a quincena</t>
  </si>
  <si>
    <t>SUELDO 1a quincena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</si>
</sst>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&quot;$&quot;* #,##0.000_-;\-&quot;$&quot;* #,##0.000_-;_-&quot;$&quot;* &quot;-&quot;???_-;_-@_-"/>
    <numFmt numFmtId="166" formatCode="[$$-80A]#,##0.00"/>
    <numFmt numFmtId="167" formatCode="_-&quot;$&quot;* #,##0.00_-;\-&quot;$&quot;* #,##0.00_-;_-&quot;$&quot;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ashed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5" borderId="0" xfId="0" applyFill="1"/>
    <xf numFmtId="164" fontId="0" fillId="5" borderId="0" xfId="0" applyNumberFormat="1" applyFill="1"/>
    <xf numFmtId="0" fontId="0" fillId="5" borderId="0" xfId="0" applyFill="1" applyBorder="1"/>
    <xf numFmtId="165" fontId="0" fillId="5" borderId="0" xfId="0" applyNumberFormat="1" applyFill="1" applyBorder="1"/>
    <xf numFmtId="166" fontId="0" fillId="5" borderId="0" xfId="0" applyNumberFormat="1" applyFill="1" applyBorder="1"/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164" fontId="0" fillId="5" borderId="7" xfId="1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165" fontId="0" fillId="5" borderId="0" xfId="0" applyNumberForma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166" fontId="0" fillId="6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4" fontId="0" fillId="5" borderId="15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center"/>
    </xf>
    <xf numFmtId="167" fontId="0" fillId="6" borderId="0" xfId="0" applyNumberFormat="1" applyFill="1"/>
    <xf numFmtId="14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164" fontId="0" fillId="2" borderId="19" xfId="0" applyNumberFormat="1" applyFill="1" applyBorder="1"/>
    <xf numFmtId="165" fontId="0" fillId="2" borderId="20" xfId="0" applyNumberFormat="1" applyFill="1" applyBorder="1"/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167" fontId="0" fillId="5" borderId="27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167" fontId="0" fillId="5" borderId="29" xfId="0" applyNumberFormat="1" applyFill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15" xfId="1" applyFont="1" applyFill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3" fillId="0" borderId="0" xfId="0" applyFont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164" fontId="0" fillId="5" borderId="0" xfId="0" applyNumberFormat="1" applyFill="1" applyBorder="1"/>
    <xf numFmtId="167" fontId="3" fillId="5" borderId="0" xfId="0" applyNumberFormat="1" applyFont="1" applyFill="1"/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Fill="1"/>
    <xf numFmtId="167" fontId="0" fillId="0" borderId="30" xfId="0" applyNumberFormat="1" applyFont="1" applyFill="1" applyBorder="1" applyAlignment="1">
      <alignment vertical="center"/>
    </xf>
    <xf numFmtId="164" fontId="1" fillId="0" borderId="15" xfId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15" xfId="0" applyNumberFormat="1" applyFill="1" applyBorder="1" applyAlignment="1">
      <alignment vertical="center"/>
    </xf>
    <xf numFmtId="164" fontId="6" fillId="5" borderId="37" xfId="1" applyFont="1" applyFill="1" applyBorder="1"/>
    <xf numFmtId="0" fontId="0" fillId="0" borderId="36" xfId="0" applyBorder="1"/>
    <xf numFmtId="164" fontId="0" fillId="0" borderId="38" xfId="0" applyNumberFormat="1" applyBorder="1" applyAlignment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3">
    <cellStyle name="Moneda" xfId="1" builtinId="4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topLeftCell="A13" workbookViewId="0">
      <selection activeCell="B23" sqref="B23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31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4" ht="14.45" customHeight="1" x14ac:dyDescent="0.25">
      <c r="A1" s="6"/>
      <c r="B1" s="80" t="s">
        <v>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6"/>
    </row>
    <row r="2" spans="1:14" ht="14.45" customHeight="1" x14ac:dyDescent="0.25">
      <c r="A2" s="27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6"/>
    </row>
    <row r="3" spans="1:14" ht="3.75" customHeight="1" x14ac:dyDescent="0.25">
      <c r="A3" s="27"/>
      <c r="B3" s="1"/>
      <c r="C3" s="1"/>
      <c r="D3" s="25"/>
      <c r="E3" s="1"/>
      <c r="F3" s="1"/>
      <c r="G3" s="1"/>
      <c r="H3" s="1"/>
      <c r="I3" s="1"/>
      <c r="J3" s="1"/>
      <c r="K3" s="1"/>
      <c r="L3" s="1"/>
      <c r="M3" s="1"/>
      <c r="N3" s="6"/>
    </row>
    <row r="4" spans="1:14" ht="45.75" thickBot="1" x14ac:dyDescent="0.3">
      <c r="A4" s="27"/>
      <c r="B4" s="43" t="s">
        <v>2</v>
      </c>
      <c r="C4" s="44" t="s">
        <v>3</v>
      </c>
      <c r="D4" s="44" t="s">
        <v>22</v>
      </c>
      <c r="E4" s="45" t="s">
        <v>27</v>
      </c>
      <c r="F4" s="45" t="s">
        <v>0</v>
      </c>
      <c r="G4" s="44" t="s">
        <v>5</v>
      </c>
      <c r="H4" s="45" t="s">
        <v>38</v>
      </c>
      <c r="I4" s="45" t="s">
        <v>4</v>
      </c>
      <c r="J4" s="44" t="s">
        <v>24</v>
      </c>
      <c r="K4" s="46" t="s">
        <v>23</v>
      </c>
      <c r="L4" s="47" t="s">
        <v>12</v>
      </c>
      <c r="M4" s="48" t="s">
        <v>11</v>
      </c>
      <c r="N4" s="6"/>
    </row>
    <row r="5" spans="1:14" ht="18" customHeight="1" x14ac:dyDescent="0.25">
      <c r="A5" s="27">
        <v>1</v>
      </c>
      <c r="B5" s="49" t="s">
        <v>19</v>
      </c>
      <c r="C5" s="24" t="s">
        <v>14</v>
      </c>
      <c r="D5" s="26">
        <v>43139</v>
      </c>
      <c r="E5" s="54">
        <f>15014*2+1480.83</f>
        <v>31508.83</v>
      </c>
      <c r="F5" s="4">
        <f t="shared" ref="F5:F14" si="0">E5*0.365</f>
        <v>11500.722950000001</v>
      </c>
      <c r="G5" s="4">
        <f t="shared" ref="G5:G17" si="1">E5+F5</f>
        <v>43009.552950000005</v>
      </c>
      <c r="H5" s="56">
        <f>326.89*2</f>
        <v>653.78</v>
      </c>
      <c r="I5" s="4">
        <f t="shared" ref="I5:I17" si="2">+G5+H5</f>
        <v>43663.332950000004</v>
      </c>
      <c r="J5" s="5">
        <f t="shared" ref="J5:J17" si="3">+I5*0.08</f>
        <v>3493.0666360000005</v>
      </c>
      <c r="K5" s="22">
        <f>I5+J5</f>
        <v>47156.399586000007</v>
      </c>
      <c r="L5" s="23">
        <f t="shared" ref="L5:L17" si="4">+K5*0.16</f>
        <v>7545.0239337600015</v>
      </c>
      <c r="M5" s="50">
        <f t="shared" ref="M5:M17" si="5">+K5+L5</f>
        <v>54701.423519760006</v>
      </c>
      <c r="N5" s="6"/>
    </row>
    <row r="6" spans="1:14" ht="18" customHeight="1" x14ac:dyDescent="0.25">
      <c r="A6" s="27">
        <v>2</v>
      </c>
      <c r="B6" s="49" t="s">
        <v>18</v>
      </c>
      <c r="C6" s="24" t="s">
        <v>15</v>
      </c>
      <c r="D6" s="26">
        <v>43146</v>
      </c>
      <c r="E6" s="54">
        <f>8514*2+839.74</f>
        <v>17867.740000000002</v>
      </c>
      <c r="F6" s="4">
        <f t="shared" si="0"/>
        <v>6521.7251000000006</v>
      </c>
      <c r="G6" s="4">
        <f t="shared" si="1"/>
        <v>24389.465100000001</v>
      </c>
      <c r="H6" s="4">
        <v>0</v>
      </c>
      <c r="I6" s="4">
        <f t="shared" si="2"/>
        <v>24389.465100000001</v>
      </c>
      <c r="J6" s="5">
        <f t="shared" si="3"/>
        <v>1951.1572080000001</v>
      </c>
      <c r="K6" s="22">
        <f t="shared" ref="K6:K17" si="6">I6+J6</f>
        <v>26340.622308000002</v>
      </c>
      <c r="L6" s="23">
        <f t="shared" si="4"/>
        <v>4214.4995692800003</v>
      </c>
      <c r="M6" s="50">
        <f t="shared" si="5"/>
        <v>30555.121877280002</v>
      </c>
      <c r="N6" s="6"/>
    </row>
    <row r="7" spans="1:14" ht="18" customHeight="1" x14ac:dyDescent="0.25">
      <c r="A7" s="27">
        <v>3</v>
      </c>
      <c r="B7" s="49" t="s">
        <v>20</v>
      </c>
      <c r="C7" s="24" t="s">
        <v>16</v>
      </c>
      <c r="D7" s="26">
        <v>43147</v>
      </c>
      <c r="E7" s="54">
        <f>12514*2+1234.26</f>
        <v>26262.26</v>
      </c>
      <c r="F7" s="4">
        <f t="shared" si="0"/>
        <v>9585.7248999999993</v>
      </c>
      <c r="G7" s="4">
        <f t="shared" si="1"/>
        <v>35847.984899999996</v>
      </c>
      <c r="H7" s="4">
        <v>0</v>
      </c>
      <c r="I7" s="4">
        <f t="shared" si="2"/>
        <v>35847.984899999996</v>
      </c>
      <c r="J7" s="5">
        <f t="shared" si="3"/>
        <v>2867.8387919999996</v>
      </c>
      <c r="K7" s="22">
        <f t="shared" si="6"/>
        <v>38715.823691999998</v>
      </c>
      <c r="L7" s="23">
        <f t="shared" si="4"/>
        <v>6194.5317907199997</v>
      </c>
      <c r="M7" s="50">
        <f t="shared" si="5"/>
        <v>44910.355482719999</v>
      </c>
      <c r="N7" s="6"/>
    </row>
    <row r="8" spans="1:14" s="2" customFormat="1" ht="18" customHeight="1" x14ac:dyDescent="0.25">
      <c r="A8" s="37">
        <v>4</v>
      </c>
      <c r="B8" s="51" t="s">
        <v>13</v>
      </c>
      <c r="C8" s="3" t="s">
        <v>17</v>
      </c>
      <c r="D8" s="26">
        <v>43147</v>
      </c>
      <c r="E8" s="54">
        <f>18014*2+1776.72</f>
        <v>37804.720000000001</v>
      </c>
      <c r="F8" s="4">
        <f t="shared" si="0"/>
        <v>13798.7228</v>
      </c>
      <c r="G8" s="4">
        <f t="shared" si="1"/>
        <v>51603.442800000004</v>
      </c>
      <c r="H8" s="4">
        <v>0</v>
      </c>
      <c r="I8" s="4">
        <f t="shared" si="2"/>
        <v>51603.442800000004</v>
      </c>
      <c r="J8" s="5">
        <f t="shared" si="3"/>
        <v>4128.2754240000004</v>
      </c>
      <c r="K8" s="22">
        <f t="shared" si="6"/>
        <v>55731.718224000004</v>
      </c>
      <c r="L8" s="23">
        <f t="shared" si="4"/>
        <v>8917.0749158400013</v>
      </c>
      <c r="M8" s="50">
        <f t="shared" si="5"/>
        <v>64648.793139840003</v>
      </c>
      <c r="N8" s="11"/>
    </row>
    <row r="9" spans="1:14" s="2" customFormat="1" ht="18" customHeight="1" x14ac:dyDescent="0.25">
      <c r="A9" s="37">
        <v>5</v>
      </c>
      <c r="B9" s="52" t="s">
        <v>26</v>
      </c>
      <c r="C9" s="36" t="s">
        <v>25</v>
      </c>
      <c r="D9" s="33">
        <v>43171</v>
      </c>
      <c r="E9" s="55">
        <f>5000*2</f>
        <v>10000</v>
      </c>
      <c r="F9" s="34">
        <f t="shared" si="0"/>
        <v>3650</v>
      </c>
      <c r="G9" s="34">
        <f t="shared" si="1"/>
        <v>13650</v>
      </c>
      <c r="H9" s="34">
        <v>0</v>
      </c>
      <c r="I9" s="34">
        <f t="shared" si="2"/>
        <v>13650</v>
      </c>
      <c r="J9" s="35">
        <f t="shared" si="3"/>
        <v>1092</v>
      </c>
      <c r="K9" s="22">
        <f t="shared" si="6"/>
        <v>14742</v>
      </c>
      <c r="L9" s="23">
        <f t="shared" si="4"/>
        <v>2358.7200000000003</v>
      </c>
      <c r="M9" s="53">
        <f t="shared" si="5"/>
        <v>17100.72</v>
      </c>
      <c r="N9" s="11"/>
    </row>
    <row r="10" spans="1:14" s="2" customFormat="1" ht="18" customHeight="1" x14ac:dyDescent="0.25">
      <c r="A10" s="27">
        <v>6</v>
      </c>
      <c r="B10" s="52" t="s">
        <v>29</v>
      </c>
      <c r="C10" s="36" t="s">
        <v>28</v>
      </c>
      <c r="D10" s="33">
        <v>43201</v>
      </c>
      <c r="E10" s="55">
        <f>7500*2</f>
        <v>15000</v>
      </c>
      <c r="F10" s="34">
        <f t="shared" si="0"/>
        <v>5475</v>
      </c>
      <c r="G10" s="34">
        <f t="shared" si="1"/>
        <v>20475</v>
      </c>
      <c r="H10" s="34">
        <v>0</v>
      </c>
      <c r="I10" s="34">
        <f t="shared" si="2"/>
        <v>20475</v>
      </c>
      <c r="J10" s="35">
        <f t="shared" si="3"/>
        <v>1638</v>
      </c>
      <c r="K10" s="22">
        <f t="shared" si="6"/>
        <v>22113</v>
      </c>
      <c r="L10" s="23">
        <f t="shared" si="4"/>
        <v>3538.08</v>
      </c>
      <c r="M10" s="53">
        <f t="shared" si="5"/>
        <v>25651.08</v>
      </c>
      <c r="N10" s="11"/>
    </row>
    <row r="11" spans="1:14" s="2" customFormat="1" ht="18" customHeight="1" x14ac:dyDescent="0.25">
      <c r="A11" s="27">
        <v>7</v>
      </c>
      <c r="B11" s="52" t="s">
        <v>32</v>
      </c>
      <c r="C11" s="36" t="s">
        <v>30</v>
      </c>
      <c r="D11" s="33">
        <v>43222</v>
      </c>
      <c r="E11" s="55">
        <f>15500*2</f>
        <v>31000</v>
      </c>
      <c r="F11" s="34">
        <f t="shared" si="0"/>
        <v>11315</v>
      </c>
      <c r="G11" s="34">
        <f t="shared" si="1"/>
        <v>42315</v>
      </c>
      <c r="H11" s="34">
        <v>0</v>
      </c>
      <c r="I11" s="34">
        <f t="shared" si="2"/>
        <v>42315</v>
      </c>
      <c r="J11" s="35">
        <f t="shared" si="3"/>
        <v>3385.2000000000003</v>
      </c>
      <c r="K11" s="22">
        <f t="shared" si="6"/>
        <v>45700.2</v>
      </c>
      <c r="L11" s="23">
        <f t="shared" si="4"/>
        <v>7312.0319999999992</v>
      </c>
      <c r="M11" s="53">
        <f t="shared" si="5"/>
        <v>53012.231999999996</v>
      </c>
      <c r="N11" s="11"/>
    </row>
    <row r="12" spans="1:14" s="2" customFormat="1" ht="18" customHeight="1" x14ac:dyDescent="0.25">
      <c r="A12" s="27">
        <v>8</v>
      </c>
      <c r="B12" s="52" t="s">
        <v>33</v>
      </c>
      <c r="C12" s="36" t="s">
        <v>31</v>
      </c>
      <c r="D12" s="33">
        <v>43222</v>
      </c>
      <c r="E12" s="55">
        <f>10200*2</f>
        <v>20400</v>
      </c>
      <c r="F12" s="34">
        <f t="shared" si="0"/>
        <v>7446</v>
      </c>
      <c r="G12" s="34">
        <f t="shared" si="1"/>
        <v>27846</v>
      </c>
      <c r="H12" s="34">
        <v>0</v>
      </c>
      <c r="I12" s="34">
        <f t="shared" si="2"/>
        <v>27846</v>
      </c>
      <c r="J12" s="35">
        <f t="shared" si="3"/>
        <v>2227.6799999999998</v>
      </c>
      <c r="K12" s="22">
        <f t="shared" si="6"/>
        <v>30073.68</v>
      </c>
      <c r="L12" s="23">
        <f t="shared" si="4"/>
        <v>4811.7888000000003</v>
      </c>
      <c r="M12" s="53">
        <f t="shared" si="5"/>
        <v>34885.468800000002</v>
      </c>
      <c r="N12" s="11"/>
    </row>
    <row r="13" spans="1:14" s="2" customFormat="1" ht="18" customHeight="1" x14ac:dyDescent="0.25">
      <c r="A13" s="27">
        <v>9</v>
      </c>
      <c r="B13" s="52" t="s">
        <v>35</v>
      </c>
      <c r="C13" s="36" t="s">
        <v>34</v>
      </c>
      <c r="D13" s="33">
        <v>43252</v>
      </c>
      <c r="E13" s="55">
        <f>8500*2</f>
        <v>17000</v>
      </c>
      <c r="F13" s="34">
        <f t="shared" si="0"/>
        <v>6205</v>
      </c>
      <c r="G13" s="34">
        <f t="shared" si="1"/>
        <v>23205</v>
      </c>
      <c r="H13" s="34">
        <v>0</v>
      </c>
      <c r="I13" s="34">
        <f t="shared" si="2"/>
        <v>23205</v>
      </c>
      <c r="J13" s="35">
        <f t="shared" si="3"/>
        <v>1856.4</v>
      </c>
      <c r="K13" s="22">
        <f t="shared" si="6"/>
        <v>25061.4</v>
      </c>
      <c r="L13" s="23">
        <f t="shared" si="4"/>
        <v>4009.8240000000005</v>
      </c>
      <c r="M13" s="53">
        <f t="shared" si="5"/>
        <v>29071.224000000002</v>
      </c>
      <c r="N13" s="11"/>
    </row>
    <row r="14" spans="1:14" s="2" customFormat="1" ht="18" customHeight="1" x14ac:dyDescent="0.25">
      <c r="A14" s="27">
        <v>10</v>
      </c>
      <c r="B14" s="52" t="s">
        <v>37</v>
      </c>
      <c r="C14" s="36" t="s">
        <v>36</v>
      </c>
      <c r="D14" s="33">
        <v>43300</v>
      </c>
      <c r="E14" s="55">
        <f>7500*2</f>
        <v>15000</v>
      </c>
      <c r="F14" s="34">
        <f t="shared" si="0"/>
        <v>5475</v>
      </c>
      <c r="G14" s="34">
        <f t="shared" si="1"/>
        <v>20475</v>
      </c>
      <c r="H14" s="34">
        <v>0</v>
      </c>
      <c r="I14" s="34">
        <f t="shared" si="2"/>
        <v>20475</v>
      </c>
      <c r="J14" s="35">
        <f t="shared" si="3"/>
        <v>1638</v>
      </c>
      <c r="K14" s="22">
        <f t="shared" si="6"/>
        <v>22113</v>
      </c>
      <c r="L14" s="23">
        <f t="shared" si="4"/>
        <v>3538.08</v>
      </c>
      <c r="M14" s="53">
        <f t="shared" si="5"/>
        <v>25651.08</v>
      </c>
      <c r="N14" s="11"/>
    </row>
    <row r="15" spans="1:14" s="2" customFormat="1" ht="18" customHeight="1" x14ac:dyDescent="0.25">
      <c r="A15" s="27">
        <v>11</v>
      </c>
      <c r="B15" s="52" t="s">
        <v>21</v>
      </c>
      <c r="C15" s="36" t="s">
        <v>42</v>
      </c>
      <c r="D15" s="33">
        <v>43405</v>
      </c>
      <c r="E15" s="55">
        <f>4342.47+5000</f>
        <v>9342.4700000000012</v>
      </c>
      <c r="F15" s="34">
        <f>E15*0.365</f>
        <v>3410.0015500000004</v>
      </c>
      <c r="G15" s="34">
        <f t="shared" si="1"/>
        <v>12752.471550000002</v>
      </c>
      <c r="H15" s="34">
        <v>0</v>
      </c>
      <c r="I15" s="34">
        <f t="shared" si="2"/>
        <v>12752.471550000002</v>
      </c>
      <c r="J15" s="35">
        <f t="shared" si="3"/>
        <v>1020.1977240000002</v>
      </c>
      <c r="K15" s="22">
        <f t="shared" si="6"/>
        <v>13772.669274000002</v>
      </c>
      <c r="L15" s="23">
        <f t="shared" si="4"/>
        <v>2203.6270838400005</v>
      </c>
      <c r="M15" s="53">
        <f t="shared" si="5"/>
        <v>15976.296357840001</v>
      </c>
      <c r="N15" s="11"/>
    </row>
    <row r="16" spans="1:14" s="2" customFormat="1" ht="18" customHeight="1" x14ac:dyDescent="0.25">
      <c r="A16" s="27">
        <v>12</v>
      </c>
      <c r="B16" s="52" t="s">
        <v>21</v>
      </c>
      <c r="C16" s="36" t="s">
        <v>43</v>
      </c>
      <c r="D16" s="33">
        <v>43409</v>
      </c>
      <c r="E16" s="55">
        <f>4671.23</f>
        <v>4671.2299999999996</v>
      </c>
      <c r="F16" s="34">
        <f>E16*0.365</f>
        <v>1704.9989499999997</v>
      </c>
      <c r="G16" s="34">
        <f t="shared" si="1"/>
        <v>6376.2289499999988</v>
      </c>
      <c r="H16" s="34">
        <v>0</v>
      </c>
      <c r="I16" s="34">
        <f t="shared" si="2"/>
        <v>6376.2289499999988</v>
      </c>
      <c r="J16" s="35">
        <f t="shared" si="3"/>
        <v>510.0983159999999</v>
      </c>
      <c r="K16" s="22">
        <f t="shared" si="6"/>
        <v>6886.3272659999984</v>
      </c>
      <c r="L16" s="23">
        <f t="shared" si="4"/>
        <v>1101.8123625599999</v>
      </c>
      <c r="M16" s="53">
        <f t="shared" si="5"/>
        <v>7988.1396285599985</v>
      </c>
      <c r="N16" s="11"/>
    </row>
    <row r="17" spans="1:15" s="2" customFormat="1" ht="18" customHeight="1" x14ac:dyDescent="0.25">
      <c r="A17" s="27">
        <v>13</v>
      </c>
      <c r="B17" s="52" t="s">
        <v>21</v>
      </c>
      <c r="C17" s="36" t="s">
        <v>44</v>
      </c>
      <c r="D17" s="33">
        <v>43431</v>
      </c>
      <c r="E17" s="55">
        <f>4671.23</f>
        <v>4671.2299999999996</v>
      </c>
      <c r="F17" s="34">
        <f>E17*0.365</f>
        <v>1704.9989499999997</v>
      </c>
      <c r="G17" s="34">
        <f t="shared" si="1"/>
        <v>6376.2289499999988</v>
      </c>
      <c r="H17" s="34">
        <v>0</v>
      </c>
      <c r="I17" s="34">
        <f t="shared" si="2"/>
        <v>6376.2289499999988</v>
      </c>
      <c r="J17" s="35">
        <f t="shared" si="3"/>
        <v>510.0983159999999</v>
      </c>
      <c r="K17" s="22">
        <f t="shared" si="6"/>
        <v>6886.3272659999984</v>
      </c>
      <c r="L17" s="23">
        <f t="shared" si="4"/>
        <v>1101.8123625599999</v>
      </c>
      <c r="M17" s="53">
        <f t="shared" si="5"/>
        <v>7988.1396285599985</v>
      </c>
      <c r="N17" s="11"/>
    </row>
    <row r="18" spans="1:15" s="2" customFormat="1" ht="18" customHeight="1" x14ac:dyDescent="0.25">
      <c r="A18" s="27">
        <v>14</v>
      </c>
      <c r="B18" s="52" t="s">
        <v>46</v>
      </c>
      <c r="C18" s="36" t="s">
        <v>47</v>
      </c>
      <c r="D18" s="33">
        <v>43514</v>
      </c>
      <c r="E18" s="55">
        <f>14739.81</f>
        <v>14739.81</v>
      </c>
      <c r="F18" s="34">
        <f>E18*0.365</f>
        <v>5380.0306499999997</v>
      </c>
      <c r="G18" s="34">
        <f>E18+F18</f>
        <v>20119.840649999998</v>
      </c>
      <c r="H18" s="34">
        <v>0</v>
      </c>
      <c r="I18" s="34">
        <f>+G18+H18</f>
        <v>20119.840649999998</v>
      </c>
      <c r="J18" s="77">
        <f>+I18*0.08</f>
        <v>1609.5872519999998</v>
      </c>
      <c r="K18" s="22">
        <f>I18+J18</f>
        <v>21729.427901999999</v>
      </c>
      <c r="L18" s="23">
        <f>+K18*0.16</f>
        <v>3476.7084643200001</v>
      </c>
      <c r="M18" s="53">
        <f>+K18+L18</f>
        <v>25206.136366319999</v>
      </c>
      <c r="N18" s="11"/>
    </row>
    <row r="19" spans="1:15" ht="3.75" customHeight="1" thickBot="1" x14ac:dyDescent="0.3">
      <c r="A19" s="6"/>
      <c r="B19" s="38"/>
      <c r="C19" s="39"/>
      <c r="D19" s="40"/>
      <c r="E19" s="39"/>
      <c r="F19" s="39"/>
      <c r="G19" s="39"/>
      <c r="H19" s="39"/>
      <c r="I19" s="39"/>
      <c r="J19" s="41"/>
      <c r="K19" s="42"/>
      <c r="L19" s="42"/>
      <c r="M19" s="42"/>
      <c r="N19" s="6"/>
    </row>
    <row r="20" spans="1:15" ht="15.75" thickBot="1" x14ac:dyDescent="0.3">
      <c r="A20" s="6"/>
      <c r="B20" s="6"/>
      <c r="C20" s="6"/>
      <c r="D20" s="27"/>
      <c r="E20" s="6"/>
      <c r="F20" s="6"/>
      <c r="G20" s="6"/>
      <c r="H20" s="6"/>
      <c r="I20" s="6"/>
      <c r="J20" s="7"/>
      <c r="K20" s="6"/>
      <c r="L20" s="7"/>
      <c r="M20" s="32">
        <f>SUM(M5:M19)</f>
        <v>437346.2108008801</v>
      </c>
      <c r="N20" s="6"/>
    </row>
    <row r="21" spans="1:15" s="2" customFormat="1" ht="24" customHeight="1" x14ac:dyDescent="0.25">
      <c r="A21" s="11"/>
      <c r="B21" s="11"/>
      <c r="C21" s="20" t="s">
        <v>9</v>
      </c>
      <c r="D21" s="81" t="s">
        <v>45</v>
      </c>
      <c r="E21" s="82"/>
      <c r="F21" s="83"/>
      <c r="G21" s="11"/>
      <c r="H21" s="11"/>
      <c r="I21" s="11"/>
      <c r="J21" s="12" t="s">
        <v>1</v>
      </c>
      <c r="K21" s="13">
        <f>SUM(K5:K20)</f>
        <v>377022.59551800002</v>
      </c>
      <c r="L21" s="11"/>
      <c r="M21" s="11"/>
      <c r="N21" s="11"/>
    </row>
    <row r="22" spans="1:15" s="2" customFormat="1" ht="24" customHeight="1" thickBot="1" x14ac:dyDescent="0.3">
      <c r="A22" s="11"/>
      <c r="B22" s="11"/>
      <c r="C22" s="21" t="s">
        <v>10</v>
      </c>
      <c r="D22" s="28"/>
      <c r="E22" s="78"/>
      <c r="F22" s="79"/>
      <c r="G22" s="11"/>
      <c r="H22" s="11"/>
      <c r="I22" s="11"/>
      <c r="J22" s="14" t="s">
        <v>6</v>
      </c>
      <c r="K22" s="15">
        <f>+K21*0.16</f>
        <v>60323.615282880004</v>
      </c>
      <c r="L22" s="11"/>
      <c r="M22" s="11"/>
      <c r="N22" s="11"/>
    </row>
    <row r="23" spans="1:15" s="2" customFormat="1" ht="24" customHeight="1" thickBot="1" x14ac:dyDescent="0.3">
      <c r="A23" s="16"/>
      <c r="B23" s="11"/>
      <c r="C23" s="16"/>
      <c r="D23" s="29"/>
      <c r="E23" s="17"/>
      <c r="F23" s="16"/>
      <c r="G23" s="16"/>
      <c r="H23" s="16"/>
      <c r="I23" s="16"/>
      <c r="J23" s="18" t="s">
        <v>7</v>
      </c>
      <c r="K23" s="19">
        <f>SUM(K21:K22)</f>
        <v>437346.21080088004</v>
      </c>
      <c r="L23" s="16"/>
      <c r="M23" s="11"/>
      <c r="N23" s="11"/>
    </row>
    <row r="24" spans="1:15" x14ac:dyDescent="0.25">
      <c r="A24" s="8"/>
      <c r="B24" s="8"/>
      <c r="C24" s="8"/>
      <c r="D24" s="30"/>
      <c r="E24" s="9"/>
      <c r="F24" s="8"/>
      <c r="G24" s="8"/>
      <c r="H24" s="8"/>
      <c r="I24" s="8"/>
      <c r="J24" s="8"/>
      <c r="K24" s="10"/>
      <c r="L24" s="8"/>
      <c r="M24" s="6"/>
      <c r="N24" s="6"/>
    </row>
    <row r="25" spans="1:15" x14ac:dyDescent="0.25">
      <c r="A25" s="8"/>
      <c r="B25" s="8"/>
      <c r="C25" s="64"/>
      <c r="D25" s="30"/>
      <c r="E25" s="9"/>
      <c r="F25" s="8"/>
      <c r="G25" s="8"/>
      <c r="H25" s="8"/>
      <c r="I25" s="8"/>
      <c r="J25" s="8"/>
      <c r="K25" s="10"/>
      <c r="L25" s="8"/>
      <c r="M25" s="6"/>
      <c r="N25" s="6"/>
    </row>
    <row r="26" spans="1:15" ht="15.75" thickBot="1" x14ac:dyDescent="0.3">
      <c r="A26" s="8"/>
      <c r="B26" s="57" t="s">
        <v>39</v>
      </c>
      <c r="C26" s="68"/>
      <c r="E26" s="66"/>
      <c r="F26" s="67"/>
      <c r="I26" s="8"/>
      <c r="J26" s="8"/>
      <c r="K26" s="8"/>
      <c r="L26" s="8"/>
      <c r="M26" s="6"/>
      <c r="N26" s="6"/>
    </row>
    <row r="27" spans="1:15" ht="45.75" thickBot="1" x14ac:dyDescent="0.3">
      <c r="A27" s="8"/>
      <c r="B27" s="58" t="s">
        <v>2</v>
      </c>
      <c r="C27" s="59" t="s">
        <v>3</v>
      </c>
      <c r="D27" s="59" t="s">
        <v>22</v>
      </c>
      <c r="E27" s="60" t="s">
        <v>27</v>
      </c>
      <c r="F27" s="60" t="s">
        <v>0</v>
      </c>
      <c r="G27" s="59" t="s">
        <v>5</v>
      </c>
      <c r="H27" s="60" t="s">
        <v>40</v>
      </c>
      <c r="I27" s="60" t="s">
        <v>4</v>
      </c>
      <c r="J27" s="59" t="s">
        <v>24</v>
      </c>
      <c r="K27" s="61" t="s">
        <v>23</v>
      </c>
      <c r="L27" s="62" t="s">
        <v>12</v>
      </c>
      <c r="M27" s="63" t="s">
        <v>11</v>
      </c>
      <c r="N27" s="6"/>
      <c r="O27" s="6"/>
    </row>
    <row r="28" spans="1:15" x14ac:dyDescent="0.25">
      <c r="E28" s="76"/>
    </row>
    <row r="29" spans="1:15" s="2" customFormat="1" ht="18" customHeight="1" x14ac:dyDescent="0.25">
      <c r="A29" s="27"/>
      <c r="B29" s="52" t="s">
        <v>21</v>
      </c>
      <c r="C29" s="36" t="s">
        <v>43</v>
      </c>
      <c r="D29" s="33">
        <v>43409</v>
      </c>
      <c r="E29" s="55">
        <f>4671.23</f>
        <v>4671.2299999999996</v>
      </c>
      <c r="F29" s="34">
        <f>E29*0.365</f>
        <v>1704.9989499999997</v>
      </c>
      <c r="G29" s="34">
        <f t="shared" ref="G29" si="7">E29+F29</f>
        <v>6376.2289499999988</v>
      </c>
      <c r="H29" s="34">
        <v>0</v>
      </c>
      <c r="I29" s="34">
        <f t="shared" ref="I29" si="8">+G29+H29</f>
        <v>6376.2289499999988</v>
      </c>
      <c r="J29" s="35">
        <f t="shared" ref="J29" si="9">+I29*0.08</f>
        <v>510.0983159999999</v>
      </c>
      <c r="K29" s="22">
        <f t="shared" ref="K29" si="10">I29+J29</f>
        <v>6886.3272659999984</v>
      </c>
      <c r="L29" s="23">
        <f t="shared" ref="L29" si="11">+K29*0.16</f>
        <v>1101.8123625599999</v>
      </c>
      <c r="M29" s="53">
        <f t="shared" ref="M29" si="12">+K29+L29</f>
        <v>7988.1396285599985</v>
      </c>
      <c r="N29" s="69" t="s">
        <v>49</v>
      </c>
    </row>
    <row r="30" spans="1:15" x14ac:dyDescent="0.25">
      <c r="B30" s="52" t="s">
        <v>21</v>
      </c>
      <c r="C30" s="36" t="s">
        <v>43</v>
      </c>
      <c r="D30" s="33">
        <v>43409</v>
      </c>
      <c r="E30">
        <f>608+551.25+137.81</f>
        <v>1297.06</v>
      </c>
      <c r="G30" s="73">
        <f>E30+F30</f>
        <v>1297.06</v>
      </c>
      <c r="H30" s="73">
        <v>0</v>
      </c>
      <c r="I30" s="73">
        <f>+G30+H30</f>
        <v>1297.06</v>
      </c>
      <c r="J30" s="72">
        <f>+I30*0.08</f>
        <v>103.76479999999999</v>
      </c>
      <c r="K30" s="74">
        <f>I30+J30</f>
        <v>1400.8247999999999</v>
      </c>
      <c r="L30" s="71">
        <f>+K30*0.16</f>
        <v>224.13196799999997</v>
      </c>
      <c r="M30" s="70">
        <f>+K30+L30</f>
        <v>1624.9567679999998</v>
      </c>
      <c r="N30" s="69" t="s">
        <v>41</v>
      </c>
    </row>
    <row r="31" spans="1:15" x14ac:dyDescent="0.25">
      <c r="E31" s="75">
        <f>SUM(E29:E30)</f>
        <v>5968.2899999999991</v>
      </c>
      <c r="M31" s="65">
        <f>SUM(M29:M30)</f>
        <v>9613.0963965599985</v>
      </c>
    </row>
    <row r="33" spans="1:14" s="2" customFormat="1" ht="18" customHeight="1" x14ac:dyDescent="0.25">
      <c r="A33" s="27"/>
      <c r="B33" s="52" t="s">
        <v>21</v>
      </c>
      <c r="C33" s="36" t="s">
        <v>44</v>
      </c>
      <c r="D33" s="33">
        <v>43431</v>
      </c>
      <c r="E33" s="55">
        <f>4671.23</f>
        <v>4671.2299999999996</v>
      </c>
      <c r="F33" s="34">
        <f>E33*0.365</f>
        <v>1704.9989499999997</v>
      </c>
      <c r="G33" s="34">
        <f t="shared" ref="G33" si="13">E33+F33</f>
        <v>6376.2289499999988</v>
      </c>
      <c r="H33" s="34">
        <v>0</v>
      </c>
      <c r="I33" s="34">
        <f t="shared" ref="I33" si="14">+G33+H33</f>
        <v>6376.2289499999988</v>
      </c>
      <c r="J33" s="35">
        <f t="shared" ref="J33" si="15">+I33*0.08</f>
        <v>510.0983159999999</v>
      </c>
      <c r="K33" s="22">
        <f t="shared" ref="K33" si="16">I33+J33</f>
        <v>6886.3272659999984</v>
      </c>
      <c r="L33" s="23">
        <f t="shared" ref="L33" si="17">+K33*0.16</f>
        <v>1101.8123625599999</v>
      </c>
      <c r="M33" s="53">
        <f t="shared" ref="M33" si="18">+K33+L33</f>
        <v>7988.1396285599985</v>
      </c>
      <c r="N33" s="69" t="s">
        <v>49</v>
      </c>
    </row>
    <row r="34" spans="1:14" x14ac:dyDescent="0.25">
      <c r="B34" s="52" t="s">
        <v>21</v>
      </c>
      <c r="C34" s="36" t="s">
        <v>44</v>
      </c>
      <c r="D34" s="33">
        <v>43431</v>
      </c>
      <c r="E34">
        <f>608+432.35+108.09</f>
        <v>1148.4399999999998</v>
      </c>
      <c r="G34" s="73">
        <f>E34+F34</f>
        <v>1148.4399999999998</v>
      </c>
      <c r="H34" s="73">
        <v>0</v>
      </c>
      <c r="I34" s="73">
        <f>+G34+H34</f>
        <v>1148.4399999999998</v>
      </c>
      <c r="J34" s="72">
        <f>+I34*0.08</f>
        <v>91.875199999999992</v>
      </c>
      <c r="K34" s="74">
        <f>I34+J34</f>
        <v>1240.3151999999998</v>
      </c>
      <c r="L34" s="71">
        <f>+K34*0.16</f>
        <v>198.45043199999998</v>
      </c>
      <c r="M34" s="70">
        <f>+K34+L34</f>
        <v>1438.7656319999996</v>
      </c>
      <c r="N34" s="69" t="s">
        <v>41</v>
      </c>
    </row>
    <row r="35" spans="1:14" x14ac:dyDescent="0.25">
      <c r="E35" s="75">
        <f>SUM(E33:E34)</f>
        <v>5819.6699999999992</v>
      </c>
      <c r="M35" s="65">
        <f>SUM(M33:M34)</f>
        <v>9426.9052605599973</v>
      </c>
    </row>
    <row r="37" spans="1:14" s="2" customFormat="1" ht="18" customHeight="1" x14ac:dyDescent="0.25">
      <c r="A37" s="27"/>
      <c r="B37" s="52" t="s">
        <v>21</v>
      </c>
      <c r="C37" s="36" t="s">
        <v>42</v>
      </c>
      <c r="D37" s="33">
        <v>43405</v>
      </c>
      <c r="E37" s="55">
        <f>4342.47+5000</f>
        <v>9342.4700000000012</v>
      </c>
      <c r="F37" s="34">
        <f>E37*0.365</f>
        <v>3410.0015500000004</v>
      </c>
      <c r="G37" s="34">
        <f t="shared" ref="G37" si="19">E37+F37</f>
        <v>12752.471550000002</v>
      </c>
      <c r="H37" s="34">
        <v>0</v>
      </c>
      <c r="I37" s="34">
        <f t="shared" ref="I37" si="20">+G37+H37</f>
        <v>12752.471550000002</v>
      </c>
      <c r="J37" s="35">
        <f t="shared" ref="J37" si="21">+I37*0.08</f>
        <v>1020.1977240000002</v>
      </c>
      <c r="K37" s="22">
        <f t="shared" ref="K37" si="22">I37+J37</f>
        <v>13772.669274000002</v>
      </c>
      <c r="L37" s="23">
        <f t="shared" ref="L37" si="23">+K37*0.16</f>
        <v>2203.6270838400005</v>
      </c>
      <c r="M37" s="53">
        <f t="shared" ref="M37" si="24">+K37+L37</f>
        <v>15976.296357840001</v>
      </c>
      <c r="N37" s="69" t="s">
        <v>48</v>
      </c>
    </row>
    <row r="38" spans="1:14" x14ac:dyDescent="0.25">
      <c r="B38" s="52" t="s">
        <v>21</v>
      </c>
      <c r="C38" s="36" t="s">
        <v>42</v>
      </c>
      <c r="D38" s="33">
        <v>43405</v>
      </c>
      <c r="E38">
        <f>797.13+653.93+163.48</f>
        <v>1614.54</v>
      </c>
      <c r="G38" s="73">
        <f>E38+F38</f>
        <v>1614.54</v>
      </c>
      <c r="H38" s="73">
        <v>0</v>
      </c>
      <c r="I38" s="73">
        <f>+G38+H38</f>
        <v>1614.54</v>
      </c>
      <c r="J38" s="72">
        <f>+I38*0.08</f>
        <v>129.16319999999999</v>
      </c>
      <c r="K38" s="74">
        <f>I38+J38</f>
        <v>1743.7031999999999</v>
      </c>
      <c r="L38" s="71">
        <f>+K38*0.16</f>
        <v>278.99251199999998</v>
      </c>
      <c r="M38" s="70">
        <f>+K38+L38</f>
        <v>2022.695712</v>
      </c>
      <c r="N38" s="69" t="s">
        <v>41</v>
      </c>
    </row>
    <row r="39" spans="1:14" x14ac:dyDescent="0.25">
      <c r="E39" s="75">
        <f>SUM(E37:E38)</f>
        <v>10957.010000000002</v>
      </c>
      <c r="M39" s="65">
        <f>SUM(M37:M38)</f>
        <v>17998.992069840002</v>
      </c>
    </row>
  </sheetData>
  <mergeCells count="3">
    <mergeCell ref="E22:F22"/>
    <mergeCell ref="B1:M2"/>
    <mergeCell ref="D21:F21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LESLY1</cp:lastModifiedBy>
  <cp:lastPrinted>2018-12-03T17:09:12Z</cp:lastPrinted>
  <dcterms:created xsi:type="dcterms:W3CDTF">2016-07-27T15:23:15Z</dcterms:created>
  <dcterms:modified xsi:type="dcterms:W3CDTF">2019-03-01T17:55:39Z</dcterms:modified>
</cp:coreProperties>
</file>