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LESLY1\Desktop\LeslyRH\Reclutamiento\STGT\Facturación\"/>
    </mc:Choice>
  </mc:AlternateContent>
  <xr:revisionPtr revIDLastSave="0" documentId="13_ncr:1_{C4F8BFCB-ACFE-4E10-B5D5-94F8D5B83C6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Hoja1!$B$1:$O$21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E24" i="1"/>
  <c r="E23" i="1"/>
  <c r="F23" i="1" s="1"/>
  <c r="E12" i="1"/>
  <c r="G23" i="1" l="1"/>
  <c r="I23" i="1" s="1"/>
  <c r="E9" i="1"/>
  <c r="E8" i="1"/>
  <c r="E7" i="1"/>
  <c r="H27" i="1"/>
  <c r="E27" i="1"/>
  <c r="J23" i="1" l="1"/>
  <c r="K23" i="1"/>
  <c r="E25" i="1"/>
  <c r="G24" i="1"/>
  <c r="I24" i="1" s="1"/>
  <c r="E29" i="1"/>
  <c r="G28" i="1"/>
  <c r="I28" i="1" s="1"/>
  <c r="J28" i="1" s="1"/>
  <c r="K28" i="1" s="1"/>
  <c r="F27" i="1"/>
  <c r="G27" i="1" s="1"/>
  <c r="I27" i="1" s="1"/>
  <c r="L23" i="1" l="1"/>
  <c r="M23" i="1" s="1"/>
  <c r="J24" i="1"/>
  <c r="K24" i="1" s="1"/>
  <c r="L28" i="1"/>
  <c r="M28" i="1" s="1"/>
  <c r="J27" i="1"/>
  <c r="K27" i="1" s="1"/>
  <c r="F12" i="1"/>
  <c r="L24" i="1" l="1"/>
  <c r="M24" i="1" s="1"/>
  <c r="L27" i="1"/>
  <c r="M27" i="1" s="1"/>
  <c r="M29" i="1" s="1"/>
  <c r="E6" i="1"/>
  <c r="E5" i="1"/>
  <c r="M25" i="1" l="1"/>
  <c r="G12" i="1"/>
  <c r="I12" i="1" s="1"/>
  <c r="J12" i="1" l="1"/>
  <c r="K12" i="1" s="1"/>
  <c r="L12" i="1" l="1"/>
  <c r="M12" i="1" s="1"/>
  <c r="E11" i="1" l="1"/>
  <c r="H5" i="1"/>
  <c r="F11" i="1" l="1"/>
  <c r="G11" i="1" s="1"/>
  <c r="I11" i="1" s="1"/>
  <c r="J11" i="1" l="1"/>
  <c r="K11" i="1" s="1"/>
  <c r="L11" i="1" l="1"/>
  <c r="M11" i="1" s="1"/>
  <c r="E10" i="1" l="1"/>
  <c r="F10" i="1" s="1"/>
  <c r="G10" i="1" s="1"/>
  <c r="I10" i="1" l="1"/>
  <c r="J10" i="1" l="1"/>
  <c r="K10" i="1" s="1"/>
  <c r="L10" i="1" s="1"/>
  <c r="M10" i="1" s="1"/>
  <c r="F8" i="1" l="1"/>
  <c r="G8" i="1" s="1"/>
  <c r="F9" i="1"/>
  <c r="G9" i="1" s="1"/>
  <c r="I9" i="1" l="1"/>
  <c r="I8" i="1"/>
  <c r="J8" i="1" l="1"/>
  <c r="K8" i="1" s="1"/>
  <c r="J9" i="1"/>
  <c r="K9" i="1" s="1"/>
  <c r="L9" i="1" s="1"/>
  <c r="M9" i="1" s="1"/>
  <c r="F7" i="1"/>
  <c r="G7" i="1" s="1"/>
  <c r="I7" i="1" s="1"/>
  <c r="J7" i="1" l="1"/>
  <c r="K7" i="1" s="1"/>
  <c r="L7" i="1" s="1"/>
  <c r="M7" i="1" s="1"/>
  <c r="L8" i="1"/>
  <c r="M8" i="1" s="1"/>
  <c r="F6" i="1"/>
  <c r="G6" i="1" s="1"/>
  <c r="F5" i="1"/>
  <c r="G5" i="1" s="1"/>
  <c r="I6" i="1" l="1"/>
  <c r="I5" i="1"/>
  <c r="J5" i="1" l="1"/>
  <c r="K5" i="1" s="1"/>
  <c r="L5" i="1" s="1"/>
  <c r="M5" i="1" s="1"/>
  <c r="J6" i="1"/>
  <c r="K6" i="1" s="1"/>
  <c r="L6" i="1" s="1"/>
  <c r="M6" i="1" s="1"/>
  <c r="K15" i="1" l="1"/>
  <c r="K16" i="1" s="1"/>
  <c r="K17" i="1" s="1"/>
  <c r="M14" i="1" l="1"/>
</calcChain>
</file>

<file path=xl/sharedStrings.xml><?xml version="1.0" encoding="utf-8"?>
<sst xmlns="http://schemas.openxmlformats.org/spreadsheetml/2006/main" count="61" uniqueCount="41">
  <si>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</si>
  <si>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</si>
  <si>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</si>
  <si>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</si>
  <si>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</si>
  <si>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</si>
  <si>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</si>
  <si>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</si>
  <si>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</si>
  <si>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</si>
  <si>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</si>
  <si>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</si>
  <si>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</si>
  <si>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Covarrubias Moreno Gabriela</t>
  </si>
  <si>
    <t>Morán Frayre Héctor</t>
  </si>
  <si>
    <t>Desarrollador Jr.</t>
  </si>
  <si>
    <t>Líder de Proyecto</t>
  </si>
  <si>
    <t>Fecha Alta</t>
  </si>
  <si>
    <t>TOTAL sin iva</t>
  </si>
  <si>
    <t>Tarifa 8%</t>
  </si>
  <si>
    <t>Sueldo Bruto Mensual  /    Finiquito</t>
  </si>
  <si>
    <t>Ochoa Marquez José Mariano</t>
  </si>
  <si>
    <t>Control de Versión y Usuarios SAP</t>
  </si>
  <si>
    <t>Rodríguez SantaCruz José Luis</t>
  </si>
  <si>
    <t>Hernández Pérez Edgar</t>
  </si>
  <si>
    <t>Arquitecto de Software</t>
  </si>
  <si>
    <t>Desarrollador Junior</t>
  </si>
  <si>
    <t>Santos Quezada Rodrigo</t>
  </si>
  <si>
    <t>Desarrollador Jr. C#</t>
  </si>
  <si>
    <t>Alvarado Aguilar Javier</t>
  </si>
  <si>
    <t>Ingeniero en Soporte Jr.</t>
  </si>
  <si>
    <t>Prestación Adicional Celular</t>
  </si>
  <si>
    <t>Desglose Empleado Finiquitado</t>
  </si>
  <si>
    <t>Prestación Adicional</t>
  </si>
  <si>
    <t>Finiquito</t>
  </si>
  <si>
    <t>Zavala García Alfredo</t>
  </si>
  <si>
    <t>Director de Administración y Finanzas</t>
  </si>
  <si>
    <t>1ra y 2da quincena</t>
  </si>
  <si>
    <t>1 al 31 de mayo del 2019</t>
  </si>
  <si>
    <t>sueldo+prima vacacional</t>
  </si>
  <si>
    <t xml:space="preserve">1ra quincena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</si>
</sst>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&quot;$&quot;* #,##0.000_-;\-&quot;$&quot;* #,##0.000_-;_-&quot;$&quot;* &quot;-&quot;???_-;_-@_-"/>
    <numFmt numFmtId="166" formatCode="[$$-80A]#,##0.00"/>
    <numFmt numFmtId="167" formatCode="_-&quot;$&quot;* #,##0.00_-;\-&quot;$&quot;* #,##0.00_-;_-&quot;$&quot;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ashed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5" borderId="0" xfId="0" applyFill="1"/>
    <xf numFmtId="164" fontId="0" fillId="5" borderId="0" xfId="0" applyNumberFormat="1" applyFill="1"/>
    <xf numFmtId="165" fontId="0" fillId="5" borderId="0" xfId="0" applyNumberFormat="1" applyFill="1"/>
    <xf numFmtId="166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164" fontId="0" fillId="5" borderId="7" xfId="1" applyFont="1" applyFill="1" applyBorder="1" applyAlignment="1">
      <alignment vertical="center"/>
    </xf>
    <xf numFmtId="165" fontId="0" fillId="5" borderId="0" xfId="0" applyNumberFormat="1" applyFill="1" applyAlignment="1">
      <alignment vertical="center"/>
    </xf>
    <xf numFmtId="0" fontId="0" fillId="6" borderId="2" xfId="0" applyFill="1" applyBorder="1" applyAlignment="1">
      <alignment vertical="center"/>
    </xf>
    <xf numFmtId="166" fontId="0" fillId="6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4" fontId="0" fillId="5" borderId="15" xfId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167" fontId="0" fillId="6" borderId="0" xfId="0" applyNumberFormat="1" applyFill="1"/>
    <xf numFmtId="14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164" fontId="0" fillId="2" borderId="19" xfId="0" applyNumberFormat="1" applyFill="1" applyBorder="1"/>
    <xf numFmtId="165" fontId="0" fillId="2" borderId="20" xfId="0" applyNumberFormat="1" applyFill="1" applyBorder="1"/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167" fontId="0" fillId="5" borderId="27" xfId="0" applyNumberFormat="1" applyFill="1" applyBorder="1" applyAlignment="1">
      <alignment vertical="center"/>
    </xf>
    <xf numFmtId="0" fontId="0" fillId="0" borderId="28" xfId="0" applyBorder="1" applyAlignment="1">
      <alignment vertical="center"/>
    </xf>
    <xf numFmtId="167" fontId="0" fillId="5" borderId="29" xfId="0" applyNumberForma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15" xfId="1" applyFon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3" fillId="0" borderId="0" xfId="0" applyFont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167" fontId="3" fillId="5" borderId="0" xfId="0" applyNumberFormat="1" applyFont="1" applyFill="1"/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67" fontId="0" fillId="0" borderId="30" xfId="0" applyNumberFormat="1" applyBorder="1" applyAlignment="1">
      <alignment vertical="center"/>
    </xf>
    <xf numFmtId="164" fontId="1" fillId="0" borderId="15" xfId="1" applyBorder="1" applyAlignment="1">
      <alignment vertical="center"/>
    </xf>
    <xf numFmtId="164" fontId="6" fillId="5" borderId="36" xfId="1" applyFont="1" applyFill="1" applyBorder="1"/>
    <xf numFmtId="164" fontId="0" fillId="0" borderId="37" xfId="0" applyNumberFormat="1" applyBorder="1" applyAlignment="1">
      <alignment vertical="center"/>
    </xf>
    <xf numFmtId="0" fontId="3" fillId="5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3">
    <cellStyle name="Moneda" xfId="1" builtinId="4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workbookViewId="0">
      <selection activeCell="G32" sqref="G32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27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4" ht="14.45" customHeight="1" x14ac:dyDescent="0.25">
      <c r="A1" s="5"/>
      <c r="B1" s="71" t="s">
        <v>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5"/>
    </row>
    <row r="2" spans="1:14" ht="14.45" customHeight="1" x14ac:dyDescent="0.25">
      <c r="A2" s="24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5"/>
    </row>
    <row r="3" spans="1:14" ht="3.75" customHeight="1" x14ac:dyDescent="0.25">
      <c r="A3" s="24"/>
      <c r="B3" s="1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5"/>
    </row>
    <row r="4" spans="1:14" ht="45.75" thickBot="1" x14ac:dyDescent="0.3">
      <c r="A4" s="24"/>
      <c r="B4" s="38" t="s">
        <v>2</v>
      </c>
      <c r="C4" s="39" t="s">
        <v>3</v>
      </c>
      <c r="D4" s="39" t="s">
        <v>17</v>
      </c>
      <c r="E4" s="40" t="s">
        <v>20</v>
      </c>
      <c r="F4" s="40" t="s">
        <v>0</v>
      </c>
      <c r="G4" s="39" t="s">
        <v>5</v>
      </c>
      <c r="H4" s="40" t="s">
        <v>31</v>
      </c>
      <c r="I4" s="40" t="s">
        <v>4</v>
      </c>
      <c r="J4" s="39" t="s">
        <v>19</v>
      </c>
      <c r="K4" s="41" t="s">
        <v>18</v>
      </c>
      <c r="L4" s="42" t="s">
        <v>12</v>
      </c>
      <c r="M4" s="43" t="s">
        <v>11</v>
      </c>
      <c r="N4" s="5"/>
    </row>
    <row r="5" spans="1:14" ht="18" customHeight="1" x14ac:dyDescent="0.25">
      <c r="A5" s="24">
        <v>1</v>
      </c>
      <c r="B5" s="44" t="s">
        <v>16</v>
      </c>
      <c r="C5" s="21" t="s">
        <v>13</v>
      </c>
      <c r="D5" s="23">
        <v>43139</v>
      </c>
      <c r="E5" s="48">
        <f>15014*2</f>
        <v>30028</v>
      </c>
      <c r="F5" s="3">
        <f t="shared" ref="F5:F11" si="0">E5*0.365</f>
        <v>10960.22</v>
      </c>
      <c r="G5" s="3">
        <f t="shared" ref="G5:G11" si="1">E5+F5</f>
        <v>40988.22</v>
      </c>
      <c r="H5" s="50">
        <f>326.89*2</f>
        <v>653.78</v>
      </c>
      <c r="I5" s="3">
        <f t="shared" ref="I5:I11" si="2">+G5+H5</f>
        <v>41642</v>
      </c>
      <c r="J5" s="4">
        <f t="shared" ref="J5:J11" si="3">+I5*0.08</f>
        <v>3331.36</v>
      </c>
      <c r="K5" s="19">
        <f>I5+J5</f>
        <v>44973.36</v>
      </c>
      <c r="L5" s="20">
        <f t="shared" ref="L5:L11" si="4">+K5*0.16</f>
        <v>7195.7376000000004</v>
      </c>
      <c r="M5" s="45">
        <f t="shared" ref="M5:M11" si="5">+K5+L5</f>
        <v>52169.097600000001</v>
      </c>
      <c r="N5" s="5"/>
    </row>
    <row r="6" spans="1:14" ht="18" customHeight="1" x14ac:dyDescent="0.25">
      <c r="A6" s="24">
        <v>2</v>
      </c>
      <c r="B6" s="44" t="s">
        <v>15</v>
      </c>
      <c r="C6" s="21" t="s">
        <v>14</v>
      </c>
      <c r="D6" s="23">
        <v>43146</v>
      </c>
      <c r="E6" s="48">
        <f>8514*2</f>
        <v>17028</v>
      </c>
      <c r="F6" s="3">
        <f t="shared" si="0"/>
        <v>6215.22</v>
      </c>
      <c r="G6" s="3">
        <f t="shared" si="1"/>
        <v>23243.22</v>
      </c>
      <c r="H6" s="3">
        <v>0</v>
      </c>
      <c r="I6" s="3">
        <f t="shared" si="2"/>
        <v>23243.22</v>
      </c>
      <c r="J6" s="4">
        <f t="shared" si="3"/>
        <v>1859.4576000000002</v>
      </c>
      <c r="K6" s="19">
        <f t="shared" ref="K6:K11" si="6">I6+J6</f>
        <v>25102.677600000003</v>
      </c>
      <c r="L6" s="20">
        <f t="shared" si="4"/>
        <v>4016.4284160000007</v>
      </c>
      <c r="M6" s="45">
        <f t="shared" si="5"/>
        <v>29119.106016000005</v>
      </c>
      <c r="N6" s="5"/>
    </row>
    <row r="7" spans="1:14" s="2" customFormat="1" ht="18" customHeight="1" x14ac:dyDescent="0.25">
      <c r="A7" s="24">
        <v>3</v>
      </c>
      <c r="B7" s="46" t="s">
        <v>22</v>
      </c>
      <c r="C7" s="32" t="s">
        <v>21</v>
      </c>
      <c r="D7" s="29">
        <v>43201</v>
      </c>
      <c r="E7" s="49">
        <f>7500*2</f>
        <v>15000</v>
      </c>
      <c r="F7" s="30">
        <f t="shared" si="0"/>
        <v>5475</v>
      </c>
      <c r="G7" s="30">
        <f t="shared" si="1"/>
        <v>20475</v>
      </c>
      <c r="H7" s="30">
        <v>0</v>
      </c>
      <c r="I7" s="30">
        <f t="shared" si="2"/>
        <v>20475</v>
      </c>
      <c r="J7" s="31">
        <f t="shared" si="3"/>
        <v>1638</v>
      </c>
      <c r="K7" s="19">
        <f t="shared" si="6"/>
        <v>22113</v>
      </c>
      <c r="L7" s="20">
        <f t="shared" si="4"/>
        <v>3538.08</v>
      </c>
      <c r="M7" s="47">
        <f t="shared" si="5"/>
        <v>25651.08</v>
      </c>
      <c r="N7" s="9"/>
    </row>
    <row r="8" spans="1:14" s="2" customFormat="1" ht="18" customHeight="1" x14ac:dyDescent="0.25">
      <c r="A8" s="24">
        <v>4</v>
      </c>
      <c r="B8" s="46" t="s">
        <v>25</v>
      </c>
      <c r="C8" s="32" t="s">
        <v>23</v>
      </c>
      <c r="D8" s="29">
        <v>43222</v>
      </c>
      <c r="E8" s="49">
        <f>15500*2+1528.77</f>
        <v>32528.77</v>
      </c>
      <c r="F8" s="30">
        <f t="shared" si="0"/>
        <v>11873.001050000001</v>
      </c>
      <c r="G8" s="30">
        <f t="shared" si="1"/>
        <v>44401.771050000003</v>
      </c>
      <c r="H8" s="30">
        <v>0</v>
      </c>
      <c r="I8" s="30">
        <f t="shared" si="2"/>
        <v>44401.771050000003</v>
      </c>
      <c r="J8" s="31">
        <f t="shared" si="3"/>
        <v>3552.1416840000002</v>
      </c>
      <c r="K8" s="19">
        <f t="shared" si="6"/>
        <v>47953.912734000005</v>
      </c>
      <c r="L8" s="20">
        <f t="shared" si="4"/>
        <v>7672.6260374400008</v>
      </c>
      <c r="M8" s="47">
        <f t="shared" si="5"/>
        <v>55626.538771440006</v>
      </c>
      <c r="N8" s="9" t="s">
        <v>39</v>
      </c>
    </row>
    <row r="9" spans="1:14" s="2" customFormat="1" ht="18" customHeight="1" x14ac:dyDescent="0.25">
      <c r="A9" s="24">
        <v>5</v>
      </c>
      <c r="B9" s="46" t="s">
        <v>26</v>
      </c>
      <c r="C9" s="32" t="s">
        <v>24</v>
      </c>
      <c r="D9" s="29">
        <v>43222</v>
      </c>
      <c r="E9" s="49">
        <f>10200*2+1006.33</f>
        <v>21406.33</v>
      </c>
      <c r="F9" s="30">
        <f t="shared" si="0"/>
        <v>7813.3104500000009</v>
      </c>
      <c r="G9" s="30">
        <f t="shared" si="1"/>
        <v>29219.640450000003</v>
      </c>
      <c r="H9" s="30">
        <v>0</v>
      </c>
      <c r="I9" s="30">
        <f t="shared" si="2"/>
        <v>29219.640450000003</v>
      </c>
      <c r="J9" s="31">
        <f t="shared" si="3"/>
        <v>2337.5712360000002</v>
      </c>
      <c r="K9" s="19">
        <f t="shared" si="6"/>
        <v>31557.211686000002</v>
      </c>
      <c r="L9" s="20">
        <f t="shared" si="4"/>
        <v>5049.1538697600008</v>
      </c>
      <c r="M9" s="47">
        <f t="shared" si="5"/>
        <v>36606.36555576</v>
      </c>
      <c r="N9" s="9"/>
    </row>
    <row r="10" spans="1:14" s="2" customFormat="1" ht="18" customHeight="1" x14ac:dyDescent="0.25">
      <c r="A10" s="24">
        <v>6</v>
      </c>
      <c r="B10" s="46" t="s">
        <v>28</v>
      </c>
      <c r="C10" s="32" t="s">
        <v>27</v>
      </c>
      <c r="D10" s="29">
        <v>43252</v>
      </c>
      <c r="E10" s="49">
        <f>8500*2</f>
        <v>17000</v>
      </c>
      <c r="F10" s="30">
        <f t="shared" si="0"/>
        <v>6205</v>
      </c>
      <c r="G10" s="30">
        <f t="shared" si="1"/>
        <v>23205</v>
      </c>
      <c r="H10" s="30">
        <v>0</v>
      </c>
      <c r="I10" s="30">
        <f t="shared" si="2"/>
        <v>23205</v>
      </c>
      <c r="J10" s="31">
        <f t="shared" si="3"/>
        <v>1856.4</v>
      </c>
      <c r="K10" s="19">
        <f t="shared" si="6"/>
        <v>25061.4</v>
      </c>
      <c r="L10" s="20">
        <f t="shared" si="4"/>
        <v>4009.8240000000005</v>
      </c>
      <c r="M10" s="47">
        <f t="shared" si="5"/>
        <v>29071.224000000002</v>
      </c>
      <c r="N10" s="9"/>
    </row>
    <row r="11" spans="1:14" s="2" customFormat="1" ht="18" customHeight="1" x14ac:dyDescent="0.25">
      <c r="A11" s="24">
        <v>7</v>
      </c>
      <c r="B11" s="46" t="s">
        <v>30</v>
      </c>
      <c r="C11" s="32" t="s">
        <v>29</v>
      </c>
      <c r="D11" s="29">
        <v>43300</v>
      </c>
      <c r="E11" s="49">
        <f>7500*2</f>
        <v>15000</v>
      </c>
      <c r="F11" s="30">
        <f t="shared" si="0"/>
        <v>5475</v>
      </c>
      <c r="G11" s="30">
        <f t="shared" si="1"/>
        <v>20475</v>
      </c>
      <c r="H11" s="30">
        <v>0</v>
      </c>
      <c r="I11" s="30">
        <f t="shared" si="2"/>
        <v>20475</v>
      </c>
      <c r="J11" s="31">
        <f t="shared" si="3"/>
        <v>1638</v>
      </c>
      <c r="K11" s="19">
        <f t="shared" si="6"/>
        <v>22113</v>
      </c>
      <c r="L11" s="20">
        <f t="shared" si="4"/>
        <v>3538.08</v>
      </c>
      <c r="M11" s="47">
        <f t="shared" si="5"/>
        <v>25651.08</v>
      </c>
      <c r="N11" s="9"/>
    </row>
    <row r="12" spans="1:14" s="2" customFormat="1" ht="18" customHeight="1" x14ac:dyDescent="0.25">
      <c r="A12" s="24">
        <v>8</v>
      </c>
      <c r="B12" s="46" t="s">
        <v>36</v>
      </c>
      <c r="C12" s="32" t="s">
        <v>35</v>
      </c>
      <c r="D12" s="29">
        <v>43514</v>
      </c>
      <c r="E12" s="49">
        <f>20000.13</f>
        <v>20000.13</v>
      </c>
      <c r="F12" s="30">
        <f>E12*0.365</f>
        <v>7300.04745</v>
      </c>
      <c r="G12" s="30">
        <f>E12+F12</f>
        <v>27300.177450000003</v>
      </c>
      <c r="H12" s="30">
        <v>0</v>
      </c>
      <c r="I12" s="30">
        <f>+G12+H12</f>
        <v>27300.177450000003</v>
      </c>
      <c r="J12" s="65">
        <f>+I12*0.08</f>
        <v>2184.0141960000001</v>
      </c>
      <c r="K12" s="19">
        <f>I12+J12</f>
        <v>29484.191646000003</v>
      </c>
      <c r="L12" s="20">
        <f>+K12*0.16</f>
        <v>4717.4706633600008</v>
      </c>
      <c r="M12" s="47">
        <f>+K12+L12</f>
        <v>34201.662309360006</v>
      </c>
      <c r="N12" s="9"/>
    </row>
    <row r="13" spans="1:14" ht="3.75" customHeight="1" thickBot="1" x14ac:dyDescent="0.3">
      <c r="A13" s="5"/>
      <c r="B13" s="33"/>
      <c r="C13" s="34"/>
      <c r="D13" s="35"/>
      <c r="E13" s="34"/>
      <c r="F13" s="34"/>
      <c r="G13" s="34"/>
      <c r="H13" s="34"/>
      <c r="I13" s="34"/>
      <c r="J13" s="36"/>
      <c r="K13" s="37"/>
      <c r="L13" s="37"/>
      <c r="M13" s="37"/>
      <c r="N13" s="5"/>
    </row>
    <row r="14" spans="1:14" ht="15.75" thickBot="1" x14ac:dyDescent="0.3">
      <c r="A14" s="5"/>
      <c r="B14" s="5"/>
      <c r="C14" s="5"/>
      <c r="D14" s="24"/>
      <c r="E14" s="5"/>
      <c r="F14" s="5"/>
      <c r="G14" s="5"/>
      <c r="H14" s="5"/>
      <c r="I14" s="5"/>
      <c r="J14" s="6"/>
      <c r="K14" s="5"/>
      <c r="L14" s="6"/>
      <c r="M14" s="28">
        <f>SUM(M5:M13)</f>
        <v>288096.15425255999</v>
      </c>
      <c r="N14" s="5"/>
    </row>
    <row r="15" spans="1:14" s="2" customFormat="1" ht="24" customHeight="1" x14ac:dyDescent="0.25">
      <c r="A15" s="9"/>
      <c r="B15" s="9"/>
      <c r="C15" s="17" t="s">
        <v>9</v>
      </c>
      <c r="D15" s="72" t="s">
        <v>38</v>
      </c>
      <c r="E15" s="73"/>
      <c r="F15" s="74"/>
      <c r="G15" s="9"/>
      <c r="H15" s="9"/>
      <c r="I15" s="9"/>
      <c r="J15" s="10" t="s">
        <v>1</v>
      </c>
      <c r="K15" s="11">
        <f>SUM(K5:K14)</f>
        <v>248358.753666</v>
      </c>
      <c r="L15" s="9"/>
      <c r="M15" s="9"/>
      <c r="N15" s="9"/>
    </row>
    <row r="16" spans="1:14" s="2" customFormat="1" ht="24" customHeight="1" thickBot="1" x14ac:dyDescent="0.3">
      <c r="A16" s="9"/>
      <c r="B16" s="9"/>
      <c r="C16" s="18" t="s">
        <v>10</v>
      </c>
      <c r="D16" s="25"/>
      <c r="E16" s="69"/>
      <c r="F16" s="70"/>
      <c r="G16" s="9"/>
      <c r="H16" s="9"/>
      <c r="I16" s="9"/>
      <c r="J16" s="12" t="s">
        <v>6</v>
      </c>
      <c r="K16" s="13">
        <f>+K15*0.16</f>
        <v>39737.400586560005</v>
      </c>
      <c r="L16" s="9"/>
      <c r="M16" s="9"/>
      <c r="N16" s="9"/>
    </row>
    <row r="17" spans="1:15" s="2" customFormat="1" ht="24" customHeight="1" thickBot="1" x14ac:dyDescent="0.3">
      <c r="A17" s="9"/>
      <c r="B17" s="9"/>
      <c r="C17" s="9"/>
      <c r="D17" s="26"/>
      <c r="E17" s="14"/>
      <c r="F17" s="9"/>
      <c r="G17" s="9"/>
      <c r="H17" s="9"/>
      <c r="I17" s="9"/>
      <c r="J17" s="15" t="s">
        <v>7</v>
      </c>
      <c r="K17" s="16">
        <f>SUM(K15:K16)</f>
        <v>288096.15425255999</v>
      </c>
      <c r="L17" s="9"/>
      <c r="M17" s="9"/>
      <c r="N17" s="9"/>
    </row>
    <row r="18" spans="1:15" x14ac:dyDescent="0.25">
      <c r="A18" s="5"/>
      <c r="B18" s="5"/>
      <c r="C18" s="5"/>
      <c r="D18" s="24"/>
      <c r="E18" s="7"/>
      <c r="F18" s="5"/>
      <c r="G18" s="5"/>
      <c r="H18" s="5"/>
      <c r="I18" s="5"/>
      <c r="J18" s="5"/>
      <c r="K18" s="8"/>
      <c r="L18" s="5"/>
      <c r="M18" s="5"/>
      <c r="N18" s="5"/>
    </row>
    <row r="19" spans="1:15" x14ac:dyDescent="0.25">
      <c r="A19" s="5"/>
      <c r="B19" s="5"/>
      <c r="C19" s="6"/>
      <c r="D19" s="24"/>
      <c r="E19" s="7"/>
      <c r="F19" s="5"/>
      <c r="G19" s="5"/>
      <c r="H19" s="5"/>
      <c r="I19" s="5"/>
      <c r="J19" s="5"/>
      <c r="K19" s="8"/>
      <c r="L19" s="5"/>
      <c r="M19" s="5"/>
      <c r="N19" s="5"/>
    </row>
    <row r="20" spans="1:15" ht="15.75" thickBot="1" x14ac:dyDescent="0.3">
      <c r="A20" s="5"/>
      <c r="B20" s="51" t="s">
        <v>32</v>
      </c>
      <c r="C20" s="61"/>
      <c r="E20" s="59"/>
      <c r="F20" s="60"/>
      <c r="I20" s="5"/>
      <c r="J20" s="5"/>
      <c r="K20" s="5"/>
      <c r="L20" s="5"/>
      <c r="M20" s="5"/>
      <c r="N20" s="5"/>
    </row>
    <row r="21" spans="1:15" ht="45.75" thickBot="1" x14ac:dyDescent="0.3">
      <c r="A21" s="5"/>
      <c r="B21" s="52" t="s">
        <v>2</v>
      </c>
      <c r="C21" s="53" t="s">
        <v>3</v>
      </c>
      <c r="D21" s="53" t="s">
        <v>17</v>
      </c>
      <c r="E21" s="54" t="s">
        <v>20</v>
      </c>
      <c r="F21" s="54" t="s">
        <v>0</v>
      </c>
      <c r="G21" s="53" t="s">
        <v>5</v>
      </c>
      <c r="H21" s="54" t="s">
        <v>33</v>
      </c>
      <c r="I21" s="54" t="s">
        <v>4</v>
      </c>
      <c r="J21" s="53" t="s">
        <v>19</v>
      </c>
      <c r="K21" s="55" t="s">
        <v>18</v>
      </c>
      <c r="L21" s="56" t="s">
        <v>12</v>
      </c>
      <c r="M21" s="57" t="s">
        <v>11</v>
      </c>
      <c r="N21" s="5"/>
      <c r="O21" s="5"/>
    </row>
    <row r="23" spans="1:15" s="2" customFormat="1" ht="18" customHeight="1" x14ac:dyDescent="0.25">
      <c r="A23" s="24">
        <v>8</v>
      </c>
      <c r="B23" s="46" t="s">
        <v>36</v>
      </c>
      <c r="C23" s="32" t="s">
        <v>35</v>
      </c>
      <c r="D23" s="29">
        <v>43514</v>
      </c>
      <c r="E23" s="49">
        <f>20000.13</f>
        <v>20000.13</v>
      </c>
      <c r="F23" s="30">
        <f>E23*0.365</f>
        <v>7300.04745</v>
      </c>
      <c r="G23" s="30">
        <f>E23+F23</f>
        <v>27300.177450000003</v>
      </c>
      <c r="H23" s="30">
        <v>0</v>
      </c>
      <c r="I23" s="30">
        <f>+G23+H23</f>
        <v>27300.177450000003</v>
      </c>
      <c r="J23" s="65">
        <f>+I23*0.08</f>
        <v>2184.0141960000001</v>
      </c>
      <c r="K23" s="19">
        <f>I23+J23</f>
        <v>29484.191646000003</v>
      </c>
      <c r="L23" s="20">
        <f>+K23*0.16</f>
        <v>4717.4706633600008</v>
      </c>
      <c r="M23" s="47">
        <f>+K23+L23</f>
        <v>34201.662309360006</v>
      </c>
      <c r="N23" s="66" t="s">
        <v>40</v>
      </c>
    </row>
    <row r="24" spans="1:15" s="2" customFormat="1" ht="18" customHeight="1" x14ac:dyDescent="0.25">
      <c r="A24" s="24"/>
      <c r="B24" s="46" t="s">
        <v>36</v>
      </c>
      <c r="C24" s="32" t="s">
        <v>35</v>
      </c>
      <c r="D24" s="29">
        <v>43514</v>
      </c>
      <c r="E24">
        <f>4701.86+1880.75+470.19</f>
        <v>7052.7999999999993</v>
      </c>
      <c r="F24"/>
      <c r="G24" s="3">
        <f>E24+F24</f>
        <v>7052.7999999999993</v>
      </c>
      <c r="H24" s="3">
        <v>0</v>
      </c>
      <c r="I24" s="3">
        <f>+G24+H24</f>
        <v>7052.7999999999993</v>
      </c>
      <c r="J24" s="4">
        <f>+I24*0.08</f>
        <v>564.22399999999993</v>
      </c>
      <c r="K24" s="30">
        <f>I24+J24</f>
        <v>7617.0239999999994</v>
      </c>
      <c r="L24" s="63">
        <f>K24*0.16</f>
        <v>1218.7238399999999</v>
      </c>
      <c r="M24" s="62">
        <f>K24+L24</f>
        <v>8835.74784</v>
      </c>
      <c r="N24" s="51" t="s">
        <v>34</v>
      </c>
    </row>
    <row r="25" spans="1:15" s="2" customFormat="1" ht="18" customHeight="1" x14ac:dyDescent="0.25">
      <c r="A25" s="24"/>
      <c r="B25" s="67"/>
      <c r="C25" s="67"/>
      <c r="D25" s="68"/>
      <c r="E25" s="64">
        <f>SUM(E23:E24)</f>
        <v>27052.93</v>
      </c>
      <c r="F25"/>
      <c r="G25"/>
      <c r="H25"/>
      <c r="I25"/>
      <c r="J25"/>
      <c r="K25"/>
      <c r="L25"/>
      <c r="M25" s="58">
        <f>SUM(M23:M24)</f>
        <v>43037.410149360003</v>
      </c>
      <c r="N25" s="9"/>
    </row>
    <row r="27" spans="1:15" ht="18" customHeight="1" x14ac:dyDescent="0.25">
      <c r="A27" s="24">
        <v>1</v>
      </c>
      <c r="B27" s="44" t="s">
        <v>16</v>
      </c>
      <c r="C27" s="21" t="s">
        <v>13</v>
      </c>
      <c r="D27" s="23">
        <v>43139</v>
      </c>
      <c r="E27" s="48">
        <f>15014*2</f>
        <v>30028</v>
      </c>
      <c r="F27" s="3">
        <f t="shared" ref="F27" si="7">E27*0.365</f>
        <v>10960.22</v>
      </c>
      <c r="G27" s="3">
        <f t="shared" ref="G27" si="8">E27+F27</f>
        <v>40988.22</v>
      </c>
      <c r="H27" s="50">
        <f>326.89*2</f>
        <v>653.78</v>
      </c>
      <c r="I27" s="3">
        <f t="shared" ref="I27" si="9">+G27+H27</f>
        <v>41642</v>
      </c>
      <c r="J27" s="4">
        <f t="shared" ref="J27" si="10">+I27*0.08</f>
        <v>3331.36</v>
      </c>
      <c r="K27" s="19">
        <f>I27+J27</f>
        <v>44973.36</v>
      </c>
      <c r="L27" s="20">
        <f t="shared" ref="L27" si="11">+K27*0.16</f>
        <v>7195.7376000000004</v>
      </c>
      <c r="M27" s="45">
        <f t="shared" ref="M27" si="12">+K27+L27</f>
        <v>52169.097600000001</v>
      </c>
      <c r="N27" s="66" t="s">
        <v>37</v>
      </c>
    </row>
    <row r="28" spans="1:15" x14ac:dyDescent="0.25">
      <c r="B28" s="44" t="s">
        <v>16</v>
      </c>
      <c r="C28" s="21" t="s">
        <v>13</v>
      </c>
      <c r="D28" s="23">
        <v>43139</v>
      </c>
      <c r="E28">
        <f>6126.2+6393.96+611.09</f>
        <v>13131.25</v>
      </c>
      <c r="G28" s="3">
        <f>E28+F28</f>
        <v>13131.25</v>
      </c>
      <c r="H28" s="3">
        <v>0</v>
      </c>
      <c r="I28" s="3">
        <f>+G28+H28</f>
        <v>13131.25</v>
      </c>
      <c r="J28" s="4">
        <f>+I28*0.08</f>
        <v>1050.5</v>
      </c>
      <c r="K28" s="30">
        <f>I28+J28</f>
        <v>14181.75</v>
      </c>
      <c r="L28" s="63">
        <f>K28*0.16</f>
        <v>2269.08</v>
      </c>
      <c r="M28" s="62">
        <f>K28+L28</f>
        <v>16450.830000000002</v>
      </c>
      <c r="N28" s="51" t="s">
        <v>34</v>
      </c>
    </row>
    <row r="29" spans="1:15" x14ac:dyDescent="0.25">
      <c r="E29" s="64">
        <f>SUM(E27:E28)</f>
        <v>43159.25</v>
      </c>
      <c r="M29" s="58">
        <f>SUM(M27:M28)</f>
        <v>68619.927599999995</v>
      </c>
    </row>
  </sheetData>
  <mergeCells count="3">
    <mergeCell ref="E16:F16"/>
    <mergeCell ref="B1:M2"/>
    <mergeCell ref="D15:F15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LESLY1</cp:lastModifiedBy>
  <cp:lastPrinted>2018-12-03T17:09:12Z</cp:lastPrinted>
  <dcterms:created xsi:type="dcterms:W3CDTF">2016-07-27T15:23:15Z</dcterms:created>
  <dcterms:modified xsi:type="dcterms:W3CDTF">2019-06-04T16:16:44Z</dcterms:modified>
</cp:coreProperties>
</file>