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LESLY1\Desktop\LeslyRH\Reclutamiento\STGT\Facturación\"/>
    </mc:Choice>
  </mc:AlternateContent>
  <xr:revisionPtr revIDLastSave="0" documentId="13_ncr:1_{615AEF37-AED6-4D3B-8C5B-A86A6DCBDDAA}" xr6:coauthVersionLast="40" xr6:coauthVersionMax="40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Hoja1!$B$1:$O$28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K30" i="1"/>
  <c r="K35" i="1"/>
  <c r="K34" i="1"/>
  <c r="L34" i="1" s="1"/>
  <c r="K29" i="1"/>
  <c r="E29" i="1"/>
  <c r="F29" i="1" s="1"/>
  <c r="G29" i="1" s="1"/>
  <c r="E30" i="1"/>
  <c r="G30" i="1" s="1"/>
  <c r="E34" i="1"/>
  <c r="F34" i="1" s="1"/>
  <c r="G34" i="1" s="1"/>
  <c r="E35" i="1"/>
  <c r="G35" i="1" s="1"/>
  <c r="F18" i="1" l="1"/>
  <c r="G18" i="1" s="1"/>
  <c r="I18" i="1" s="1"/>
  <c r="E36" i="1"/>
  <c r="E31" i="1"/>
  <c r="I34" i="1"/>
  <c r="J34" i="1" s="1"/>
  <c r="I30" i="1"/>
  <c r="J30" i="1" s="1"/>
  <c r="I29" i="1"/>
  <c r="J29" i="1" s="1"/>
  <c r="I35" i="1"/>
  <c r="J35" i="1" s="1"/>
  <c r="J18" i="1" l="1"/>
  <c r="K18" i="1"/>
  <c r="L35" i="1"/>
  <c r="M35" i="1" s="1"/>
  <c r="M34" i="1"/>
  <c r="L29" i="1"/>
  <c r="M29" i="1" s="1"/>
  <c r="L30" i="1"/>
  <c r="M30" i="1" s="1"/>
  <c r="L18" i="1" l="1"/>
  <c r="M18" i="1" s="1"/>
  <c r="M36" i="1"/>
  <c r="M31" i="1"/>
  <c r="E19" i="1" l="1"/>
  <c r="E17" i="1"/>
  <c r="E16" i="1" l="1"/>
  <c r="F19" i="1"/>
  <c r="G19" i="1" s="1"/>
  <c r="F16" i="1" l="1"/>
  <c r="G16" i="1" s="1"/>
  <c r="F17" i="1"/>
  <c r="G17" i="1" s="1"/>
  <c r="I17" i="1" l="1"/>
  <c r="I16" i="1"/>
  <c r="J16" i="1" l="1"/>
  <c r="K16" i="1" s="1"/>
  <c r="L16" i="1" s="1"/>
  <c r="M16" i="1" s="1"/>
  <c r="J17" i="1"/>
  <c r="K17" i="1"/>
  <c r="L17" i="1" s="1"/>
  <c r="M17" i="1" s="1"/>
  <c r="E10" i="1"/>
  <c r="E15" i="1" l="1"/>
  <c r="E14" i="1"/>
  <c r="E12" i="1"/>
  <c r="E9" i="1"/>
  <c r="H5" i="1"/>
  <c r="F15" i="1" l="1"/>
  <c r="G15" i="1" s="1"/>
  <c r="I15" i="1" s="1"/>
  <c r="F14" i="1"/>
  <c r="G14" i="1" s="1"/>
  <c r="J15" i="1" l="1"/>
  <c r="K15" i="1" s="1"/>
  <c r="I14" i="1"/>
  <c r="J14" i="1" l="1"/>
  <c r="K14" i="1" s="1"/>
  <c r="L14" i="1" s="1"/>
  <c r="M14" i="1" s="1"/>
  <c r="L15" i="1"/>
  <c r="M15" i="1" s="1"/>
  <c r="E13" i="1" l="1"/>
  <c r="F13" i="1" s="1"/>
  <c r="G13" i="1" s="1"/>
  <c r="E11" i="1"/>
  <c r="I19" i="1" l="1"/>
  <c r="I13" i="1"/>
  <c r="J13" i="1" l="1"/>
  <c r="K13" i="1" s="1"/>
  <c r="L13" i="1" s="1"/>
  <c r="M13" i="1" s="1"/>
  <c r="J19" i="1"/>
  <c r="K19" i="1"/>
  <c r="L19" i="1" s="1"/>
  <c r="M19" i="1" s="1"/>
  <c r="F11" i="1" l="1"/>
  <c r="G11" i="1" s="1"/>
  <c r="F12" i="1"/>
  <c r="G12" i="1" s="1"/>
  <c r="E7" i="1"/>
  <c r="I12" i="1" l="1"/>
  <c r="I11" i="1"/>
  <c r="J11" i="1" l="1"/>
  <c r="K11" i="1" s="1"/>
  <c r="J12" i="1"/>
  <c r="K12" i="1"/>
  <c r="L12" i="1" s="1"/>
  <c r="M12" i="1" s="1"/>
  <c r="E8" i="1"/>
  <c r="E6" i="1"/>
  <c r="E5" i="1"/>
  <c r="F10" i="1"/>
  <c r="G10" i="1" s="1"/>
  <c r="I10" i="1" s="1"/>
  <c r="F9" i="1"/>
  <c r="G9" i="1" s="1"/>
  <c r="I9" i="1" s="1"/>
  <c r="J9" i="1" l="1"/>
  <c r="K9" i="1" s="1"/>
  <c r="L9" i="1" s="1"/>
  <c r="M9" i="1" s="1"/>
  <c r="J10" i="1"/>
  <c r="K10" i="1" s="1"/>
  <c r="L10" i="1" s="1"/>
  <c r="M10" i="1" s="1"/>
  <c r="L11" i="1"/>
  <c r="M11" i="1" s="1"/>
  <c r="F8" i="1"/>
  <c r="G8" i="1" s="1"/>
  <c r="F7" i="1"/>
  <c r="G7" i="1" s="1"/>
  <c r="F6" i="1"/>
  <c r="G6" i="1" s="1"/>
  <c r="F5" i="1"/>
  <c r="G5" i="1" s="1"/>
  <c r="I8" i="1" l="1"/>
  <c r="I6" i="1"/>
  <c r="I5" i="1"/>
  <c r="I7" i="1"/>
  <c r="J7" i="1" l="1"/>
  <c r="K7" i="1" s="1"/>
  <c r="L7" i="1" s="1"/>
  <c r="M7" i="1" s="1"/>
  <c r="J5" i="1"/>
  <c r="K5" i="1"/>
  <c r="L5" i="1" s="1"/>
  <c r="M5" i="1" s="1"/>
  <c r="J6" i="1"/>
  <c r="K6" i="1" s="1"/>
  <c r="L6" i="1" s="1"/>
  <c r="M6" i="1" s="1"/>
  <c r="J8" i="1"/>
  <c r="K8" i="1" s="1"/>
  <c r="L8" i="1" s="1"/>
  <c r="M8" i="1" s="1"/>
  <c r="K22" i="1" l="1"/>
  <c r="K23" i="1" s="1"/>
  <c r="K24" i="1" s="1"/>
  <c r="M21" i="1" l="1"/>
</calcChain>
</file>

<file path=xl/sharedStrings.xml><?xml version="1.0" encoding="utf-8"?>
<sst xmlns="http://schemas.openxmlformats.org/spreadsheetml/2006/main" count="74" uniqueCount="51">
  <si>
    <t>IMSS, Seg. Social, 
Prestaciones</t>
  </si>
  <si>
    <t>Subtotal</t>
  </si>
  <si>
    <t>Puesto</t>
  </si>
  <si>
    <t>Nombre</t>
  </si>
  <si>
    <t>Subtotal 2</t>
  </si>
  <si>
    <t>Subtotal 1</t>
  </si>
  <si>
    <t>IVA</t>
  </si>
  <si>
    <t>Total a Facturar</t>
  </si>
  <si>
    <t xml:space="preserve">Recursos STGT </t>
  </si>
  <si>
    <t>Periodo:</t>
  </si>
  <si>
    <t>Centro de Costos:</t>
  </si>
  <si>
    <t>TOTAL FACTURA CON IVA</t>
  </si>
  <si>
    <t>Iva</t>
  </si>
  <si>
    <t>Desarrollador Sr.</t>
  </si>
  <si>
    <t>Covarrubias Moreno Gabriela</t>
  </si>
  <si>
    <t>Morán Frayre Héctor</t>
  </si>
  <si>
    <t>López Sandoval Edgar</t>
  </si>
  <si>
    <t>Plancher Rickson</t>
  </si>
  <si>
    <t>Desarrollador Jr.</t>
  </si>
  <si>
    <t>Líder de Proyecto</t>
  </si>
  <si>
    <t>Actuario</t>
  </si>
  <si>
    <t>Auxiliar Contable</t>
  </si>
  <si>
    <t>Fecha Alta</t>
  </si>
  <si>
    <t>TOTAL sin iva</t>
  </si>
  <si>
    <t>Tarifa 8%</t>
  </si>
  <si>
    <t>Reyes Machuca Jetet Nicole</t>
  </si>
  <si>
    <t>Tester Jr.</t>
  </si>
  <si>
    <t>Sueldo Bruto Mensual  /    Finiquito</t>
  </si>
  <si>
    <t>Ochoa Marquez José Mariano</t>
  </si>
  <si>
    <t>Control de Versión y Usuarios SAP</t>
  </si>
  <si>
    <t>Rodríguez SantaCruz José Luis</t>
  </si>
  <si>
    <t>Hernández Pérez Edgar</t>
  </si>
  <si>
    <t>Arquitecto de Software</t>
  </si>
  <si>
    <t>Desarrollador Junior</t>
  </si>
  <si>
    <t>Santos Quezada Rodrigo</t>
  </si>
  <si>
    <t>Desarrollador Jr. C#</t>
  </si>
  <si>
    <t>Mata Franco María Guadalupe</t>
  </si>
  <si>
    <t>Alvarado Aguilar Javier</t>
  </si>
  <si>
    <t>Contador</t>
  </si>
  <si>
    <t>Ingeniero en Soporte Jr.</t>
  </si>
  <si>
    <t>Prestación Adicional Celular</t>
  </si>
  <si>
    <t>Desglose Empleado Finiquitado</t>
  </si>
  <si>
    <t>Prestación Adicional</t>
  </si>
  <si>
    <t>Finiquito</t>
  </si>
  <si>
    <t>Quintanar Gutiérrez José Antonio</t>
  </si>
  <si>
    <t>Anzastiga Monjardin Diana</t>
  </si>
  <si>
    <t>Antonio Nazario Guadalupe Del Carmen</t>
  </si>
  <si>
    <t>Motte Corona Leonardo</t>
  </si>
  <si>
    <t>1 al 31 de enero del 2019</t>
  </si>
  <si>
    <t xml:space="preserve">SUELDO 1a y 2a quincena + compensación </t>
  </si>
  <si>
    <t>SUELDO 1ra quincena + 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</si>
</sst>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&quot;$&quot;* #,##0.000_-;\-&quot;$&quot;* #,##0.000_-;_-&quot;$&quot;* &quot;-&quot;???_-;_-@_-"/>
    <numFmt numFmtId="166" formatCode="[$$-80A]#,##0.00"/>
    <numFmt numFmtId="167" formatCode="_-&quot;$&quot;* #,##0.00_-;\-&quot;$&quot;* #,##0.00_-;_-&quot;$&quot;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5" borderId="0" xfId="0" applyFill="1"/>
    <xf numFmtId="164" fontId="0" fillId="5" borderId="0" xfId="0" applyNumberFormat="1" applyFill="1"/>
    <xf numFmtId="0" fontId="0" fillId="5" borderId="0" xfId="0" applyFill="1" applyBorder="1"/>
    <xf numFmtId="165" fontId="0" fillId="5" borderId="0" xfId="0" applyNumberFormat="1" applyFill="1" applyBorder="1"/>
    <xf numFmtId="166" fontId="0" fillId="5" borderId="0" xfId="0" applyNumberFormat="1" applyFill="1" applyBorder="1"/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164" fontId="0" fillId="5" borderId="7" xfId="1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165" fontId="0" fillId="5" borderId="0" xfId="0" applyNumberForma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166" fontId="0" fillId="6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4" fontId="0" fillId="5" borderId="15" xfId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0" borderId="0" xfId="0" applyAlignment="1">
      <alignment horizontal="center"/>
    </xf>
    <xf numFmtId="167" fontId="0" fillId="6" borderId="0" xfId="0" applyNumberFormat="1" applyFill="1"/>
    <xf numFmtId="14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164" fontId="0" fillId="2" borderId="19" xfId="0" applyNumberFormat="1" applyFill="1" applyBorder="1"/>
    <xf numFmtId="165" fontId="0" fillId="2" borderId="20" xfId="0" applyNumberFormat="1" applyFill="1" applyBorder="1"/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167" fontId="0" fillId="5" borderId="27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167" fontId="0" fillId="5" borderId="29" xfId="0" applyNumberFormat="1" applyFill="1" applyBorder="1" applyAlignment="1">
      <alignment vertical="center"/>
    </xf>
    <xf numFmtId="14" fontId="0" fillId="0" borderId="30" xfId="0" applyNumberFormat="1" applyBorder="1" applyAlignment="1">
      <alignment horizontal="center" vertical="center"/>
    </xf>
    <xf numFmtId="165" fontId="0" fillId="0" borderId="30" xfId="0" applyNumberFormat="1" applyBorder="1" applyAlignment="1">
      <alignment vertical="center"/>
    </xf>
    <xf numFmtId="164" fontId="0" fillId="0" borderId="30" xfId="0" applyNumberFormat="1" applyBorder="1" applyAlignment="1">
      <alignment vertical="center"/>
    </xf>
    <xf numFmtId="164" fontId="0" fillId="5" borderId="30" xfId="1" applyFont="1" applyFill="1" applyBorder="1" applyAlignment="1">
      <alignment vertical="center"/>
    </xf>
    <xf numFmtId="167" fontId="0" fillId="5" borderId="31" xfId="0" applyNumberFormat="1" applyFill="1" applyBorder="1" applyAlignment="1">
      <alignment vertical="center"/>
    </xf>
    <xf numFmtId="0" fontId="0" fillId="0" borderId="30" xfId="0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15" xfId="1" applyFont="1" applyFill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4" fontId="0" fillId="0" borderId="30" xfId="1" applyFont="1" applyFill="1" applyBorder="1" applyAlignment="1">
      <alignment vertical="center"/>
    </xf>
    <xf numFmtId="0" fontId="3" fillId="0" borderId="0" xfId="0" applyFont="1"/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164" fontId="1" fillId="0" borderId="37" xfId="1" applyFont="1" applyFill="1" applyBorder="1" applyAlignment="1">
      <alignment vertical="center"/>
    </xf>
    <xf numFmtId="164" fontId="0" fillId="5" borderId="0" xfId="0" applyNumberFormat="1" applyFill="1" applyBorder="1"/>
    <xf numFmtId="167" fontId="3" fillId="5" borderId="0" xfId="0" applyNumberFormat="1" applyFont="1" applyFill="1"/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Fill="1"/>
    <xf numFmtId="167" fontId="0" fillId="0" borderId="31" xfId="0" applyNumberFormat="1" applyFont="1" applyFill="1" applyBorder="1" applyAlignment="1">
      <alignment vertical="center"/>
    </xf>
    <xf numFmtId="164" fontId="1" fillId="0" borderId="15" xfId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0" fontId="0" fillId="0" borderId="0" xfId="0" applyFill="1"/>
    <xf numFmtId="14" fontId="0" fillId="0" borderId="15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167" fontId="0" fillId="0" borderId="29" xfId="0" applyNumberFormat="1" applyFill="1" applyBorder="1" applyAlignment="1">
      <alignment vertical="center"/>
    </xf>
    <xf numFmtId="165" fontId="0" fillId="0" borderId="15" xfId="0" applyNumberFormat="1" applyFill="1" applyBorder="1" applyAlignment="1">
      <alignment vertical="center"/>
    </xf>
    <xf numFmtId="164" fontId="0" fillId="0" borderId="15" xfId="0" applyNumberFormat="1" applyFill="1" applyBorder="1" applyAlignment="1">
      <alignment vertical="center"/>
    </xf>
    <xf numFmtId="164" fontId="6" fillId="5" borderId="39" xfId="1" applyFont="1" applyFill="1" applyBorder="1"/>
    <xf numFmtId="164" fontId="6" fillId="5" borderId="38" xfId="1" applyFont="1" applyFill="1" applyBorder="1"/>
    <xf numFmtId="0" fontId="0" fillId="0" borderId="38" xfId="0" applyBorder="1"/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</cellXfs>
  <cellStyles count="3">
    <cellStyle name="Moneda" xfId="1" builtinId="4"/>
    <cellStyle name="Moned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workbookViewId="0">
      <selection activeCell="B40" sqref="B40"/>
    </sheetView>
  </sheetViews>
  <sheetFormatPr baseColWidth="10" defaultRowHeight="15" x14ac:dyDescent="0.25"/>
  <cols>
    <col min="1" max="1" width="4" customWidth="1"/>
    <col min="2" max="2" width="30.28515625" customWidth="1"/>
    <col min="3" max="3" width="36.7109375" bestFit="1" customWidth="1"/>
    <col min="4" max="4" width="11.28515625" style="31" customWidth="1"/>
    <col min="5" max="5" width="14.42578125" customWidth="1"/>
    <col min="6" max="6" width="14.85546875" customWidth="1"/>
    <col min="7" max="7" width="12.5703125" customWidth="1"/>
    <col min="8" max="8" width="11.5703125" customWidth="1"/>
    <col min="9" max="9" width="12.5703125" customWidth="1"/>
    <col min="10" max="10" width="14" customWidth="1"/>
    <col min="11" max="11" width="13.5703125" customWidth="1"/>
    <col min="12" max="12" width="11.28515625" customWidth="1"/>
    <col min="13" max="13" width="13.140625" customWidth="1"/>
    <col min="15" max="15" width="13.5703125" customWidth="1"/>
    <col min="16" max="16" width="4.85546875" customWidth="1"/>
  </cols>
  <sheetData>
    <row r="1" spans="1:14" ht="14.45" customHeight="1" x14ac:dyDescent="0.25">
      <c r="A1" s="6"/>
      <c r="B1" s="94" t="s">
        <v>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6"/>
    </row>
    <row r="2" spans="1:14" ht="14.45" customHeight="1" x14ac:dyDescent="0.25">
      <c r="A2" s="27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6"/>
    </row>
    <row r="3" spans="1:14" ht="3.75" customHeight="1" x14ac:dyDescent="0.25">
      <c r="A3" s="27"/>
      <c r="B3" s="1"/>
      <c r="C3" s="1"/>
      <c r="D3" s="25"/>
      <c r="E3" s="1"/>
      <c r="F3" s="1"/>
      <c r="G3" s="1"/>
      <c r="H3" s="1"/>
      <c r="I3" s="1"/>
      <c r="J3" s="1"/>
      <c r="K3" s="1"/>
      <c r="L3" s="1"/>
      <c r="M3" s="1"/>
      <c r="N3" s="6"/>
    </row>
    <row r="4" spans="1:14" ht="45.75" thickBot="1" x14ac:dyDescent="0.3">
      <c r="A4" s="27"/>
      <c r="B4" s="43" t="s">
        <v>2</v>
      </c>
      <c r="C4" s="44" t="s">
        <v>3</v>
      </c>
      <c r="D4" s="44" t="s">
        <v>22</v>
      </c>
      <c r="E4" s="45" t="s">
        <v>27</v>
      </c>
      <c r="F4" s="45" t="s">
        <v>0</v>
      </c>
      <c r="G4" s="44" t="s">
        <v>5</v>
      </c>
      <c r="H4" s="45" t="s">
        <v>40</v>
      </c>
      <c r="I4" s="45" t="s">
        <v>4</v>
      </c>
      <c r="J4" s="44" t="s">
        <v>24</v>
      </c>
      <c r="K4" s="46" t="s">
        <v>23</v>
      </c>
      <c r="L4" s="47" t="s">
        <v>12</v>
      </c>
      <c r="M4" s="48" t="s">
        <v>11</v>
      </c>
      <c r="N4" s="6"/>
    </row>
    <row r="5" spans="1:14" ht="18" customHeight="1" x14ac:dyDescent="0.25">
      <c r="A5" s="27">
        <v>1</v>
      </c>
      <c r="B5" s="49" t="s">
        <v>19</v>
      </c>
      <c r="C5" s="24" t="s">
        <v>14</v>
      </c>
      <c r="D5" s="26">
        <v>43139</v>
      </c>
      <c r="E5" s="60">
        <f>15014*2</f>
        <v>30028</v>
      </c>
      <c r="F5" s="4">
        <f t="shared" ref="F5:F15" si="0">E5*0.365</f>
        <v>10960.22</v>
      </c>
      <c r="G5" s="4">
        <f t="shared" ref="G5:G19" si="1">E5+F5</f>
        <v>40988.22</v>
      </c>
      <c r="H5" s="62">
        <f>326.89*2</f>
        <v>653.78</v>
      </c>
      <c r="I5" s="4">
        <f t="shared" ref="I5:I19" si="2">+G5+H5</f>
        <v>41642</v>
      </c>
      <c r="J5" s="5">
        <f t="shared" ref="J5:J19" si="3">+I5*0.08</f>
        <v>3331.36</v>
      </c>
      <c r="K5" s="22">
        <f>I5+J5</f>
        <v>44973.36</v>
      </c>
      <c r="L5" s="23">
        <f t="shared" ref="L5:L19" si="4">+K5*0.16</f>
        <v>7195.7376000000004</v>
      </c>
      <c r="M5" s="50">
        <f t="shared" ref="M5:M19" si="5">+K5+L5</f>
        <v>52169.097600000001</v>
      </c>
      <c r="N5" s="6"/>
    </row>
    <row r="6" spans="1:14" ht="18" customHeight="1" x14ac:dyDescent="0.25">
      <c r="A6" s="27">
        <v>2</v>
      </c>
      <c r="B6" s="49" t="s">
        <v>18</v>
      </c>
      <c r="C6" s="24" t="s">
        <v>15</v>
      </c>
      <c r="D6" s="26">
        <v>43146</v>
      </c>
      <c r="E6" s="60">
        <f>8514*2</f>
        <v>17028</v>
      </c>
      <c r="F6" s="4">
        <f t="shared" si="0"/>
        <v>6215.22</v>
      </c>
      <c r="G6" s="4">
        <f t="shared" si="1"/>
        <v>23243.22</v>
      </c>
      <c r="H6" s="4">
        <v>0</v>
      </c>
      <c r="I6" s="4">
        <f t="shared" si="2"/>
        <v>23243.22</v>
      </c>
      <c r="J6" s="5">
        <f t="shared" si="3"/>
        <v>1859.4576000000002</v>
      </c>
      <c r="K6" s="22">
        <f t="shared" ref="K6:K19" si="6">I6+J6</f>
        <v>25102.677600000003</v>
      </c>
      <c r="L6" s="23">
        <f t="shared" si="4"/>
        <v>4016.4284160000007</v>
      </c>
      <c r="M6" s="50">
        <f t="shared" si="5"/>
        <v>29119.106016000005</v>
      </c>
      <c r="N6" s="6"/>
    </row>
    <row r="7" spans="1:14" ht="18" customHeight="1" x14ac:dyDescent="0.25">
      <c r="A7" s="27">
        <v>3</v>
      </c>
      <c r="B7" s="49" t="s">
        <v>20</v>
      </c>
      <c r="C7" s="24" t="s">
        <v>16</v>
      </c>
      <c r="D7" s="26">
        <v>43147</v>
      </c>
      <c r="E7" s="60">
        <f>12514*2</f>
        <v>25028</v>
      </c>
      <c r="F7" s="4">
        <f t="shared" si="0"/>
        <v>9135.2199999999993</v>
      </c>
      <c r="G7" s="4">
        <f t="shared" si="1"/>
        <v>34163.22</v>
      </c>
      <c r="H7" s="4">
        <v>0</v>
      </c>
      <c r="I7" s="4">
        <f t="shared" si="2"/>
        <v>34163.22</v>
      </c>
      <c r="J7" s="5">
        <f t="shared" si="3"/>
        <v>2733.0576000000001</v>
      </c>
      <c r="K7" s="22">
        <f t="shared" si="6"/>
        <v>36896.277600000001</v>
      </c>
      <c r="L7" s="23">
        <f t="shared" si="4"/>
        <v>5903.4044160000003</v>
      </c>
      <c r="M7" s="50">
        <f t="shared" si="5"/>
        <v>42799.682015999999</v>
      </c>
      <c r="N7" s="6"/>
    </row>
    <row r="8" spans="1:14" s="2" customFormat="1" ht="18" customHeight="1" x14ac:dyDescent="0.25">
      <c r="A8" s="37">
        <v>4</v>
      </c>
      <c r="B8" s="51" t="s">
        <v>13</v>
      </c>
      <c r="C8" s="3" t="s">
        <v>17</v>
      </c>
      <c r="D8" s="26">
        <v>43147</v>
      </c>
      <c r="E8" s="60">
        <f>18014*2</f>
        <v>36028</v>
      </c>
      <c r="F8" s="4">
        <f t="shared" si="0"/>
        <v>13150.22</v>
      </c>
      <c r="G8" s="4">
        <f t="shared" si="1"/>
        <v>49178.22</v>
      </c>
      <c r="H8" s="4">
        <v>0</v>
      </c>
      <c r="I8" s="4">
        <f t="shared" si="2"/>
        <v>49178.22</v>
      </c>
      <c r="J8" s="5">
        <f t="shared" si="3"/>
        <v>3934.2576000000004</v>
      </c>
      <c r="K8" s="22">
        <f t="shared" si="6"/>
        <v>53112.477599999998</v>
      </c>
      <c r="L8" s="23">
        <f t="shared" si="4"/>
        <v>8497.996416</v>
      </c>
      <c r="M8" s="50">
        <f t="shared" si="5"/>
        <v>61610.474016</v>
      </c>
      <c r="N8" s="11"/>
    </row>
    <row r="9" spans="1:14" s="2" customFormat="1" ht="18" customHeight="1" x14ac:dyDescent="0.25">
      <c r="A9" s="37">
        <v>5</v>
      </c>
      <c r="B9" s="52" t="s">
        <v>26</v>
      </c>
      <c r="C9" s="36" t="s">
        <v>25</v>
      </c>
      <c r="D9" s="33">
        <v>43171</v>
      </c>
      <c r="E9" s="61">
        <f>5000*2</f>
        <v>10000</v>
      </c>
      <c r="F9" s="34">
        <f t="shared" si="0"/>
        <v>3650</v>
      </c>
      <c r="G9" s="34">
        <f t="shared" si="1"/>
        <v>13650</v>
      </c>
      <c r="H9" s="34">
        <v>0</v>
      </c>
      <c r="I9" s="34">
        <f t="shared" si="2"/>
        <v>13650</v>
      </c>
      <c r="J9" s="35">
        <f t="shared" si="3"/>
        <v>1092</v>
      </c>
      <c r="K9" s="22">
        <f t="shared" si="6"/>
        <v>14742</v>
      </c>
      <c r="L9" s="23">
        <f t="shared" si="4"/>
        <v>2358.7200000000003</v>
      </c>
      <c r="M9" s="53">
        <f t="shared" si="5"/>
        <v>17100.72</v>
      </c>
      <c r="N9" s="11"/>
    </row>
    <row r="10" spans="1:14" s="2" customFormat="1" ht="18" customHeight="1" x14ac:dyDescent="0.25">
      <c r="A10" s="27">
        <v>6</v>
      </c>
      <c r="B10" s="52" t="s">
        <v>29</v>
      </c>
      <c r="C10" s="36" t="s">
        <v>28</v>
      </c>
      <c r="D10" s="33">
        <v>43201</v>
      </c>
      <c r="E10" s="61">
        <f>7500*2</f>
        <v>15000</v>
      </c>
      <c r="F10" s="34">
        <f t="shared" si="0"/>
        <v>5475</v>
      </c>
      <c r="G10" s="34">
        <f t="shared" si="1"/>
        <v>20475</v>
      </c>
      <c r="H10" s="34">
        <v>0</v>
      </c>
      <c r="I10" s="34">
        <f t="shared" si="2"/>
        <v>20475</v>
      </c>
      <c r="J10" s="35">
        <f t="shared" si="3"/>
        <v>1638</v>
      </c>
      <c r="K10" s="22">
        <f t="shared" si="6"/>
        <v>22113</v>
      </c>
      <c r="L10" s="23">
        <f t="shared" si="4"/>
        <v>3538.08</v>
      </c>
      <c r="M10" s="53">
        <f t="shared" si="5"/>
        <v>25651.08</v>
      </c>
      <c r="N10" s="11"/>
    </row>
    <row r="11" spans="1:14" s="2" customFormat="1" ht="18" customHeight="1" x14ac:dyDescent="0.25">
      <c r="A11" s="27">
        <v>7</v>
      </c>
      <c r="B11" s="52" t="s">
        <v>32</v>
      </c>
      <c r="C11" s="36" t="s">
        <v>30</v>
      </c>
      <c r="D11" s="33">
        <v>43222</v>
      </c>
      <c r="E11" s="61">
        <f>15500*2</f>
        <v>31000</v>
      </c>
      <c r="F11" s="34">
        <f t="shared" si="0"/>
        <v>11315</v>
      </c>
      <c r="G11" s="34">
        <f t="shared" si="1"/>
        <v>42315</v>
      </c>
      <c r="H11" s="34">
        <v>0</v>
      </c>
      <c r="I11" s="34">
        <f t="shared" si="2"/>
        <v>42315</v>
      </c>
      <c r="J11" s="35">
        <f t="shared" si="3"/>
        <v>3385.2000000000003</v>
      </c>
      <c r="K11" s="22">
        <f t="shared" si="6"/>
        <v>45700.2</v>
      </c>
      <c r="L11" s="23">
        <f t="shared" si="4"/>
        <v>7312.0319999999992</v>
      </c>
      <c r="M11" s="53">
        <f t="shared" si="5"/>
        <v>53012.231999999996</v>
      </c>
      <c r="N11" s="11"/>
    </row>
    <row r="12" spans="1:14" s="2" customFormat="1" ht="18" customHeight="1" x14ac:dyDescent="0.25">
      <c r="A12" s="27">
        <v>8</v>
      </c>
      <c r="B12" s="52" t="s">
        <v>33</v>
      </c>
      <c r="C12" s="36" t="s">
        <v>31</v>
      </c>
      <c r="D12" s="33">
        <v>43222</v>
      </c>
      <c r="E12" s="61">
        <f>10200*2</f>
        <v>20400</v>
      </c>
      <c r="F12" s="34">
        <f t="shared" si="0"/>
        <v>7446</v>
      </c>
      <c r="G12" s="34">
        <f t="shared" si="1"/>
        <v>27846</v>
      </c>
      <c r="H12" s="34">
        <v>0</v>
      </c>
      <c r="I12" s="34">
        <f t="shared" si="2"/>
        <v>27846</v>
      </c>
      <c r="J12" s="35">
        <f t="shared" si="3"/>
        <v>2227.6799999999998</v>
      </c>
      <c r="K12" s="22">
        <f t="shared" si="6"/>
        <v>30073.68</v>
      </c>
      <c r="L12" s="23">
        <f t="shared" si="4"/>
        <v>4811.7888000000003</v>
      </c>
      <c r="M12" s="53">
        <f t="shared" si="5"/>
        <v>34885.468800000002</v>
      </c>
      <c r="N12" s="11"/>
    </row>
    <row r="13" spans="1:14" s="2" customFormat="1" ht="18" customHeight="1" x14ac:dyDescent="0.25">
      <c r="A13" s="27">
        <v>9</v>
      </c>
      <c r="B13" s="52" t="s">
        <v>35</v>
      </c>
      <c r="C13" s="36" t="s">
        <v>34</v>
      </c>
      <c r="D13" s="33">
        <v>43252</v>
      </c>
      <c r="E13" s="61">
        <f>8500*2</f>
        <v>17000</v>
      </c>
      <c r="F13" s="34">
        <f t="shared" si="0"/>
        <v>6205</v>
      </c>
      <c r="G13" s="34">
        <f t="shared" si="1"/>
        <v>23205</v>
      </c>
      <c r="H13" s="34">
        <v>0</v>
      </c>
      <c r="I13" s="34">
        <f t="shared" si="2"/>
        <v>23205</v>
      </c>
      <c r="J13" s="35">
        <f t="shared" si="3"/>
        <v>1856.4</v>
      </c>
      <c r="K13" s="22">
        <f t="shared" si="6"/>
        <v>25061.4</v>
      </c>
      <c r="L13" s="23">
        <f t="shared" si="4"/>
        <v>4009.8240000000005</v>
      </c>
      <c r="M13" s="53">
        <f t="shared" si="5"/>
        <v>29071.224000000002</v>
      </c>
      <c r="N13" s="11"/>
    </row>
    <row r="14" spans="1:14" s="2" customFormat="1" ht="18" customHeight="1" x14ac:dyDescent="0.25">
      <c r="A14" s="37">
        <v>10</v>
      </c>
      <c r="B14" s="52" t="s">
        <v>38</v>
      </c>
      <c r="C14" s="36" t="s">
        <v>36</v>
      </c>
      <c r="D14" s="33">
        <v>43297</v>
      </c>
      <c r="E14" s="61">
        <f>18000*2</f>
        <v>36000</v>
      </c>
      <c r="F14" s="34">
        <f t="shared" si="0"/>
        <v>13140</v>
      </c>
      <c r="G14" s="34">
        <f t="shared" si="1"/>
        <v>49140</v>
      </c>
      <c r="H14" s="34">
        <v>0</v>
      </c>
      <c r="I14" s="34">
        <f t="shared" si="2"/>
        <v>49140</v>
      </c>
      <c r="J14" s="35">
        <f t="shared" si="3"/>
        <v>3931.2000000000003</v>
      </c>
      <c r="K14" s="22">
        <f t="shared" si="6"/>
        <v>53071.199999999997</v>
      </c>
      <c r="L14" s="23">
        <f t="shared" si="4"/>
        <v>8491.3919999999998</v>
      </c>
      <c r="M14" s="53">
        <f t="shared" si="5"/>
        <v>61562.591999999997</v>
      </c>
      <c r="N14" s="11"/>
    </row>
    <row r="15" spans="1:14" s="2" customFormat="1" ht="18" customHeight="1" x14ac:dyDescent="0.25">
      <c r="A15" s="37">
        <v>11</v>
      </c>
      <c r="B15" s="52" t="s">
        <v>39</v>
      </c>
      <c r="C15" s="36" t="s">
        <v>37</v>
      </c>
      <c r="D15" s="33">
        <v>43300</v>
      </c>
      <c r="E15" s="61">
        <f>7500*2</f>
        <v>15000</v>
      </c>
      <c r="F15" s="34">
        <f t="shared" si="0"/>
        <v>5475</v>
      </c>
      <c r="G15" s="34">
        <f t="shared" si="1"/>
        <v>20475</v>
      </c>
      <c r="H15" s="34">
        <v>0</v>
      </c>
      <c r="I15" s="34">
        <f t="shared" si="2"/>
        <v>20475</v>
      </c>
      <c r="J15" s="35">
        <f t="shared" si="3"/>
        <v>1638</v>
      </c>
      <c r="K15" s="22">
        <f t="shared" si="6"/>
        <v>22113</v>
      </c>
      <c r="L15" s="23">
        <f t="shared" si="4"/>
        <v>3538.08</v>
      </c>
      <c r="M15" s="53">
        <f t="shared" si="5"/>
        <v>25651.08</v>
      </c>
      <c r="N15" s="11"/>
    </row>
    <row r="16" spans="1:14" s="2" customFormat="1" ht="18" customHeight="1" x14ac:dyDescent="0.25">
      <c r="A16" s="27">
        <v>12</v>
      </c>
      <c r="B16" s="52" t="s">
        <v>21</v>
      </c>
      <c r="C16" s="36" t="s">
        <v>44</v>
      </c>
      <c r="D16" s="33">
        <v>43405</v>
      </c>
      <c r="E16" s="61">
        <f>5000*2</f>
        <v>10000</v>
      </c>
      <c r="F16" s="34">
        <f>E16*0.365</f>
        <v>3650</v>
      </c>
      <c r="G16" s="34">
        <f t="shared" si="1"/>
        <v>13650</v>
      </c>
      <c r="H16" s="34">
        <v>0</v>
      </c>
      <c r="I16" s="34">
        <f t="shared" si="2"/>
        <v>13650</v>
      </c>
      <c r="J16" s="35">
        <f t="shared" si="3"/>
        <v>1092</v>
      </c>
      <c r="K16" s="22">
        <f t="shared" si="6"/>
        <v>14742</v>
      </c>
      <c r="L16" s="23">
        <f t="shared" si="4"/>
        <v>2358.7200000000003</v>
      </c>
      <c r="M16" s="53">
        <f t="shared" si="5"/>
        <v>17100.72</v>
      </c>
      <c r="N16" s="11"/>
    </row>
    <row r="17" spans="1:15" s="2" customFormat="1" ht="18" customHeight="1" x14ac:dyDescent="0.25">
      <c r="A17" s="27">
        <v>13</v>
      </c>
      <c r="B17" s="52" t="s">
        <v>21</v>
      </c>
      <c r="C17" s="36" t="s">
        <v>45</v>
      </c>
      <c r="D17" s="33">
        <v>43409</v>
      </c>
      <c r="E17" s="61">
        <f>5000*2</f>
        <v>10000</v>
      </c>
      <c r="F17" s="34">
        <f>E17*0.365</f>
        <v>3650</v>
      </c>
      <c r="G17" s="34">
        <f t="shared" si="1"/>
        <v>13650</v>
      </c>
      <c r="H17" s="34">
        <v>0</v>
      </c>
      <c r="I17" s="34">
        <f t="shared" si="2"/>
        <v>13650</v>
      </c>
      <c r="J17" s="35">
        <f t="shared" si="3"/>
        <v>1092</v>
      </c>
      <c r="K17" s="22">
        <f t="shared" si="6"/>
        <v>14742</v>
      </c>
      <c r="L17" s="23">
        <f t="shared" si="4"/>
        <v>2358.7200000000003</v>
      </c>
      <c r="M17" s="53">
        <f t="shared" si="5"/>
        <v>17100.72</v>
      </c>
      <c r="N17" s="11"/>
    </row>
    <row r="18" spans="1:15" s="2" customFormat="1" x14ac:dyDescent="0.25">
      <c r="A18" s="27">
        <v>14</v>
      </c>
      <c r="B18" s="52" t="s">
        <v>21</v>
      </c>
      <c r="C18" s="36" t="s">
        <v>46</v>
      </c>
      <c r="D18" s="33">
        <v>43430</v>
      </c>
      <c r="E18" s="61">
        <f>5000+3630.14+2333.31</f>
        <v>10963.449999999999</v>
      </c>
      <c r="F18" s="34">
        <f>E18*0.365</f>
        <v>4001.6592499999997</v>
      </c>
      <c r="G18" s="34">
        <f>E18+F18</f>
        <v>14965.109249999998</v>
      </c>
      <c r="H18" s="34">
        <v>0</v>
      </c>
      <c r="I18" s="34">
        <f>+G18+H18</f>
        <v>14965.109249999998</v>
      </c>
      <c r="J18" s="35">
        <f>+I18*0.08</f>
        <v>1197.2087399999998</v>
      </c>
      <c r="K18" s="87">
        <f>I18+J18</f>
        <v>16162.317989999998</v>
      </c>
      <c r="L18" s="23">
        <f>+K18*0.16</f>
        <v>2585.9708783999995</v>
      </c>
      <c r="M18" s="53">
        <f>+K18+L18</f>
        <v>18748.288868399999</v>
      </c>
      <c r="N18" s="77"/>
    </row>
    <row r="19" spans="1:15" s="2" customFormat="1" ht="18" customHeight="1" x14ac:dyDescent="0.25">
      <c r="A19" s="27">
        <v>15</v>
      </c>
      <c r="B19" s="52" t="s">
        <v>21</v>
      </c>
      <c r="C19" s="59" t="s">
        <v>47</v>
      </c>
      <c r="D19" s="54">
        <v>43431</v>
      </c>
      <c r="E19" s="63">
        <f>5000*2</f>
        <v>10000</v>
      </c>
      <c r="F19" s="55">
        <f>E19*0.365</f>
        <v>3650</v>
      </c>
      <c r="G19" s="55">
        <f t="shared" si="1"/>
        <v>13650</v>
      </c>
      <c r="H19" s="55">
        <v>0</v>
      </c>
      <c r="I19" s="55">
        <f t="shared" si="2"/>
        <v>13650</v>
      </c>
      <c r="J19" s="56">
        <f t="shared" si="3"/>
        <v>1092</v>
      </c>
      <c r="K19" s="22">
        <f t="shared" si="6"/>
        <v>14742</v>
      </c>
      <c r="L19" s="57">
        <f t="shared" si="4"/>
        <v>2358.7200000000003</v>
      </c>
      <c r="M19" s="58">
        <f t="shared" si="5"/>
        <v>17100.72</v>
      </c>
      <c r="N19" s="11"/>
    </row>
    <row r="20" spans="1:15" ht="3.75" customHeight="1" thickBot="1" x14ac:dyDescent="0.3">
      <c r="A20" s="6"/>
      <c r="B20" s="38"/>
      <c r="C20" s="39"/>
      <c r="D20" s="40"/>
      <c r="E20" s="39"/>
      <c r="F20" s="39"/>
      <c r="G20" s="39"/>
      <c r="H20" s="39"/>
      <c r="I20" s="39"/>
      <c r="J20" s="41"/>
      <c r="K20" s="42"/>
      <c r="L20" s="42"/>
      <c r="M20" s="42"/>
      <c r="N20" s="6"/>
    </row>
    <row r="21" spans="1:15" ht="15.75" thickBot="1" x14ac:dyDescent="0.3">
      <c r="A21" s="6"/>
      <c r="B21" s="6"/>
      <c r="C21" s="6"/>
      <c r="D21" s="27"/>
      <c r="E21" s="6"/>
      <c r="F21" s="6"/>
      <c r="G21" s="6"/>
      <c r="H21" s="6"/>
      <c r="I21" s="6"/>
      <c r="J21" s="7"/>
      <c r="K21" s="6"/>
      <c r="L21" s="7"/>
      <c r="M21" s="32">
        <f>SUM(M5:M20)</f>
        <v>502683.20531640004</v>
      </c>
      <c r="N21" s="6"/>
    </row>
    <row r="22" spans="1:15" s="2" customFormat="1" ht="24" customHeight="1" x14ac:dyDescent="0.25">
      <c r="A22" s="11"/>
      <c r="B22" s="11"/>
      <c r="C22" s="20" t="s">
        <v>9</v>
      </c>
      <c r="D22" s="95" t="s">
        <v>48</v>
      </c>
      <c r="E22" s="96"/>
      <c r="F22" s="97"/>
      <c r="G22" s="11"/>
      <c r="H22" s="11"/>
      <c r="I22" s="11"/>
      <c r="J22" s="12" t="s">
        <v>1</v>
      </c>
      <c r="K22" s="13">
        <f>SUM(K5:K21)</f>
        <v>433347.59079000005</v>
      </c>
      <c r="L22" s="11"/>
      <c r="M22" s="11"/>
      <c r="N22" s="11"/>
    </row>
    <row r="23" spans="1:15" s="2" customFormat="1" ht="24" customHeight="1" thickBot="1" x14ac:dyDescent="0.3">
      <c r="A23" s="11"/>
      <c r="B23" s="11"/>
      <c r="C23" s="21" t="s">
        <v>10</v>
      </c>
      <c r="D23" s="28"/>
      <c r="E23" s="92"/>
      <c r="F23" s="93"/>
      <c r="G23" s="11"/>
      <c r="H23" s="11"/>
      <c r="I23" s="11"/>
      <c r="J23" s="14" t="s">
        <v>6</v>
      </c>
      <c r="K23" s="15">
        <f>+K22*0.16</f>
        <v>69335.614526400008</v>
      </c>
      <c r="L23" s="11"/>
      <c r="M23" s="11"/>
      <c r="N23" s="11"/>
    </row>
    <row r="24" spans="1:15" s="2" customFormat="1" ht="24" customHeight="1" thickBot="1" x14ac:dyDescent="0.3">
      <c r="A24" s="16"/>
      <c r="B24" s="11"/>
      <c r="C24" s="16"/>
      <c r="D24" s="29"/>
      <c r="E24" s="17"/>
      <c r="F24" s="16"/>
      <c r="G24" s="16"/>
      <c r="H24" s="16"/>
      <c r="I24" s="16"/>
      <c r="J24" s="18" t="s">
        <v>7</v>
      </c>
      <c r="K24" s="19">
        <f>SUM(K22:K23)</f>
        <v>502683.20531640004</v>
      </c>
      <c r="L24" s="16"/>
      <c r="M24" s="11"/>
      <c r="N24" s="11"/>
    </row>
    <row r="25" spans="1:15" x14ac:dyDescent="0.25">
      <c r="A25" s="8"/>
      <c r="B25" s="8"/>
      <c r="C25" s="8"/>
      <c r="D25" s="30"/>
      <c r="E25" s="9"/>
      <c r="F25" s="8"/>
      <c r="G25" s="8"/>
      <c r="H25" s="8"/>
      <c r="I25" s="8"/>
      <c r="J25" s="8"/>
      <c r="K25" s="10"/>
      <c r="L25" s="8"/>
      <c r="M25" s="6"/>
      <c r="N25" s="6"/>
    </row>
    <row r="26" spans="1:15" x14ac:dyDescent="0.25">
      <c r="A26" s="8"/>
      <c r="B26" s="8"/>
      <c r="C26" s="72"/>
      <c r="D26" s="30"/>
      <c r="E26" s="9"/>
      <c r="F26" s="8"/>
      <c r="G26" s="8"/>
      <c r="H26" s="8"/>
      <c r="I26" s="8"/>
      <c r="J26" s="8"/>
      <c r="K26" s="10"/>
      <c r="L26" s="8"/>
      <c r="M26" s="6"/>
      <c r="N26" s="6"/>
    </row>
    <row r="27" spans="1:15" ht="15.75" thickBot="1" x14ac:dyDescent="0.3">
      <c r="A27" s="8"/>
      <c r="B27" s="64" t="s">
        <v>41</v>
      </c>
      <c r="C27" s="76"/>
      <c r="E27" s="74"/>
      <c r="F27" s="75"/>
      <c r="I27" s="8"/>
      <c r="J27" s="8"/>
      <c r="K27" s="8"/>
      <c r="L27" s="8"/>
      <c r="M27" s="6"/>
      <c r="N27" s="6"/>
    </row>
    <row r="28" spans="1:15" ht="45.75" thickBot="1" x14ac:dyDescent="0.3">
      <c r="A28" s="8"/>
      <c r="B28" s="65" t="s">
        <v>2</v>
      </c>
      <c r="C28" s="66" t="s">
        <v>3</v>
      </c>
      <c r="D28" s="66" t="s">
        <v>22</v>
      </c>
      <c r="E28" s="67" t="s">
        <v>27</v>
      </c>
      <c r="F28" s="67" t="s">
        <v>0</v>
      </c>
      <c r="G28" s="66" t="s">
        <v>5</v>
      </c>
      <c r="H28" s="67" t="s">
        <v>42</v>
      </c>
      <c r="I28" s="67" t="s">
        <v>4</v>
      </c>
      <c r="J28" s="66" t="s">
        <v>24</v>
      </c>
      <c r="K28" s="68" t="s">
        <v>23</v>
      </c>
      <c r="L28" s="69" t="s">
        <v>12</v>
      </c>
      <c r="M28" s="70" t="s">
        <v>11</v>
      </c>
      <c r="N28" s="6"/>
      <c r="O28" s="6"/>
    </row>
    <row r="29" spans="1:15" s="82" customFormat="1" x14ac:dyDescent="0.25">
      <c r="B29" s="85" t="s">
        <v>38</v>
      </c>
      <c r="C29" s="84" t="s">
        <v>36</v>
      </c>
      <c r="D29" s="83">
        <v>43297</v>
      </c>
      <c r="E29" s="61">
        <f>18000+18000</f>
        <v>36000</v>
      </c>
      <c r="F29" s="87">
        <f>E29*0.365</f>
        <v>13140</v>
      </c>
      <c r="G29" s="87">
        <f>E29+F29</f>
        <v>49140</v>
      </c>
      <c r="H29" s="87">
        <v>0</v>
      </c>
      <c r="I29" s="87">
        <f>+G29+H29</f>
        <v>49140</v>
      </c>
      <c r="J29" s="88">
        <f>+I29*0.08</f>
        <v>3931.2000000000003</v>
      </c>
      <c r="K29" s="87">
        <f>I29+J29</f>
        <v>53071.199999999997</v>
      </c>
      <c r="L29" s="61">
        <f>+K29*0.16</f>
        <v>8491.3919999999998</v>
      </c>
      <c r="M29" s="86">
        <f>+K29+L29</f>
        <v>61562.591999999997</v>
      </c>
      <c r="N29" s="77" t="s">
        <v>50</v>
      </c>
    </row>
    <row r="30" spans="1:15" s="82" customFormat="1" x14ac:dyDescent="0.25">
      <c r="B30" s="85" t="s">
        <v>38</v>
      </c>
      <c r="C30" s="84" t="s">
        <v>36</v>
      </c>
      <c r="D30" s="83">
        <v>43297</v>
      </c>
      <c r="E30" s="71">
        <f>729.59+291.87+72.96</f>
        <v>1094.42</v>
      </c>
      <c r="F30" s="81"/>
      <c r="G30" s="81">
        <f>E30+F30</f>
        <v>1094.42</v>
      </c>
      <c r="H30" s="81">
        <v>0</v>
      </c>
      <c r="I30" s="81">
        <f>+G30+H30</f>
        <v>1094.42</v>
      </c>
      <c r="J30" s="80">
        <f>+I30*0.08</f>
        <v>87.553600000000003</v>
      </c>
      <c r="K30" s="87">
        <f>I30+J30</f>
        <v>1181.9736</v>
      </c>
      <c r="L30" s="79">
        <f>+K30*0.16</f>
        <v>189.11577600000001</v>
      </c>
      <c r="M30" s="78">
        <f>+K30+L30</f>
        <v>1371.0893760000001</v>
      </c>
      <c r="N30" s="77" t="s">
        <v>43</v>
      </c>
    </row>
    <row r="31" spans="1:15" x14ac:dyDescent="0.25">
      <c r="B31" s="8"/>
      <c r="C31" s="8"/>
      <c r="D31" s="30"/>
      <c r="E31" s="89">
        <f>SUM(E29:E30)</f>
        <v>37094.42</v>
      </c>
      <c r="F31" s="9"/>
      <c r="G31" s="9"/>
      <c r="H31" s="9"/>
      <c r="I31" s="9"/>
      <c r="J31" s="72"/>
      <c r="K31" s="9"/>
      <c r="L31" s="8"/>
      <c r="M31" s="73">
        <f>SUM(M29:M30)</f>
        <v>62933.681376</v>
      </c>
      <c r="N31" s="6"/>
    </row>
    <row r="32" spans="1:15" x14ac:dyDescent="0.25">
      <c r="B32" s="8"/>
      <c r="C32" s="8"/>
      <c r="D32" s="30"/>
      <c r="E32" s="90"/>
      <c r="F32" s="9"/>
      <c r="G32" s="9"/>
      <c r="H32" s="9"/>
      <c r="I32" s="9"/>
      <c r="J32" s="72"/>
      <c r="K32" s="9"/>
      <c r="L32" s="8"/>
      <c r="M32" s="73"/>
      <c r="N32" s="6"/>
    </row>
    <row r="34" spans="1:14" s="2" customFormat="1" x14ac:dyDescent="0.25">
      <c r="A34" s="27"/>
      <c r="B34" s="52" t="s">
        <v>21</v>
      </c>
      <c r="C34" s="36" t="s">
        <v>46</v>
      </c>
      <c r="D34" s="33">
        <v>43430</v>
      </c>
      <c r="E34" s="61">
        <f>5000+3630.14+2333.31</f>
        <v>10963.449999999999</v>
      </c>
      <c r="F34" s="34">
        <f>E34*0.365</f>
        <v>4001.6592499999997</v>
      </c>
      <c r="G34" s="34">
        <f>E34+F34</f>
        <v>14965.109249999998</v>
      </c>
      <c r="H34" s="34">
        <v>0</v>
      </c>
      <c r="I34" s="34">
        <f>+G34+H34</f>
        <v>14965.109249999998</v>
      </c>
      <c r="J34" s="35">
        <f>+I34*0.08</f>
        <v>1197.2087399999998</v>
      </c>
      <c r="K34" s="87">
        <f>I34+J34</f>
        <v>16162.317989999998</v>
      </c>
      <c r="L34" s="23">
        <f>+K34*0.16</f>
        <v>2585.9708783999995</v>
      </c>
      <c r="M34" s="53">
        <f>+K34+L34</f>
        <v>18748.288868399999</v>
      </c>
      <c r="N34" s="77" t="s">
        <v>49</v>
      </c>
    </row>
    <row r="35" spans="1:14" x14ac:dyDescent="0.25">
      <c r="B35" s="52" t="s">
        <v>21</v>
      </c>
      <c r="C35" s="36" t="s">
        <v>46</v>
      </c>
      <c r="D35" s="33">
        <v>43430</v>
      </c>
      <c r="E35" s="71">
        <f>364.8+362.1+41.88</f>
        <v>768.78000000000009</v>
      </c>
      <c r="F35" s="81"/>
      <c r="G35" s="81">
        <f>E35+F35</f>
        <v>768.78000000000009</v>
      </c>
      <c r="H35" s="81">
        <v>0</v>
      </c>
      <c r="I35" s="81">
        <f>+G35+H35</f>
        <v>768.78000000000009</v>
      </c>
      <c r="J35" s="80">
        <f>+I35*0.08</f>
        <v>61.502400000000009</v>
      </c>
      <c r="K35" s="87">
        <f>I35+J35</f>
        <v>830.28240000000005</v>
      </c>
      <c r="L35" s="79">
        <f>+K35*0.16</f>
        <v>132.84518400000002</v>
      </c>
      <c r="M35" s="78">
        <f>+K35+L35</f>
        <v>963.12758400000007</v>
      </c>
      <c r="N35" s="77" t="s">
        <v>43</v>
      </c>
    </row>
    <row r="36" spans="1:14" x14ac:dyDescent="0.25">
      <c r="E36" s="89">
        <f>SUM(E34:E35)</f>
        <v>11732.23</v>
      </c>
      <c r="F36" s="9"/>
      <c r="G36" s="9"/>
      <c r="H36" s="9"/>
      <c r="I36" s="9"/>
      <c r="J36" s="72"/>
      <c r="K36" s="9"/>
      <c r="L36" s="8"/>
      <c r="M36" s="73">
        <f>SUM(M34:M35)</f>
        <v>19711.416452400001</v>
      </c>
      <c r="N36" s="6"/>
    </row>
    <row r="37" spans="1:14" x14ac:dyDescent="0.25">
      <c r="E37" s="91"/>
    </row>
  </sheetData>
  <mergeCells count="3">
    <mergeCell ref="E23:F23"/>
    <mergeCell ref="B1:M2"/>
    <mergeCell ref="D22:F22"/>
  </mergeCells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Caballero</dc:creator>
  <cp:lastModifiedBy>LESLY1</cp:lastModifiedBy>
  <cp:lastPrinted>2018-12-03T17:09:12Z</cp:lastPrinted>
  <dcterms:created xsi:type="dcterms:W3CDTF">2016-07-27T15:23:15Z</dcterms:created>
  <dcterms:modified xsi:type="dcterms:W3CDTF">2019-02-01T16:43:21Z</dcterms:modified>
</cp:coreProperties>
</file>