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yco.mx@SSL@2078\DavWWWRoot\"/>
    </mc:Choice>
  </mc:AlternateContent>
  <xr:revisionPtr revIDLastSave="0" documentId="13_ncr:1_{83DA9CB4-3494-4CF6-A1E7-5E13176FCD3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rchivo OMX -ORYCO -MAX" sheetId="1" r:id="rId1"/>
    <sheet name="Hoja1" sheetId="2" r:id="rId2"/>
    <sheet name="Bajas" sheetId="3" r:id="rId3"/>
    <sheet name="reporte lic" sheetId="5" r:id="rId4"/>
    <sheet name="Modificaciones de sueldo" sheetId="4" r:id="rId5"/>
  </sheets>
  <definedNames>
    <definedName name="_xlnm._FilterDatabase" localSheetId="0" hidden="1">'Archivo OMX -ORYCO -MAX'!$A$1:$AL$68</definedName>
    <definedName name="_xlnm._FilterDatabase" localSheetId="2" hidden="1">Bajas!$A$1:$AL$144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6" i="3" l="1"/>
  <c r="H146" i="3" s="1"/>
  <c r="I41" i="1" l="1"/>
  <c r="H41" i="1" s="1"/>
  <c r="I145" i="3" l="1"/>
  <c r="H145" i="3" s="1"/>
  <c r="I38" i="1" l="1"/>
  <c r="H38" i="1" s="1"/>
  <c r="I15" i="1" l="1"/>
  <c r="H15" i="1" s="1"/>
  <c r="I62" i="1" l="1"/>
  <c r="H62" i="1" s="1"/>
  <c r="I144" i="3" l="1"/>
  <c r="H144" i="3" s="1"/>
  <c r="I143" i="3" l="1"/>
  <c r="H143" i="3" s="1"/>
  <c r="I142" i="3" l="1"/>
  <c r="I141" i="3" l="1"/>
  <c r="H141" i="3" s="1"/>
  <c r="I60" i="1" l="1"/>
  <c r="H60" i="1" s="1"/>
  <c r="I140" i="3" l="1"/>
  <c r="H140" i="3" s="1"/>
  <c r="I139" i="3"/>
  <c r="H139" i="3" s="1"/>
  <c r="I138" i="3"/>
  <c r="H138" i="3" s="1"/>
  <c r="I137" i="3"/>
  <c r="H137" i="3" s="1"/>
  <c r="I136" i="3"/>
  <c r="H136" i="3" s="1"/>
  <c r="I130" i="3"/>
  <c r="H130" i="3" s="1"/>
  <c r="I127" i="3"/>
  <c r="H127" i="3" s="1"/>
  <c r="I128" i="3"/>
  <c r="H128" i="3" s="1"/>
  <c r="I120" i="3"/>
  <c r="H120" i="3" s="1"/>
  <c r="I126" i="3"/>
  <c r="H126" i="3" s="1"/>
  <c r="I125" i="3"/>
  <c r="H125" i="3" s="1"/>
  <c r="I57" i="1"/>
  <c r="H57" i="1" s="1"/>
  <c r="I124" i="3"/>
  <c r="H124" i="3" s="1"/>
  <c r="I123" i="3"/>
  <c r="H123" i="3" s="1"/>
  <c r="I122" i="3"/>
  <c r="I121" i="3"/>
  <c r="H121" i="3" s="1"/>
  <c r="I119" i="3"/>
  <c r="H119" i="3" s="1"/>
  <c r="I2" i="1"/>
  <c r="H2" i="1" s="1"/>
  <c r="D55" i="4"/>
  <c r="E55" i="4"/>
  <c r="D54" i="4"/>
  <c r="E54" i="4"/>
  <c r="D53" i="4"/>
  <c r="E53" i="4"/>
  <c r="D52" i="4"/>
  <c r="E52" i="4"/>
  <c r="D51" i="4"/>
  <c r="E51" i="4"/>
  <c r="D50" i="4"/>
  <c r="E50" i="4"/>
  <c r="D49" i="4"/>
  <c r="E49" i="4"/>
  <c r="D48" i="4"/>
  <c r="E48" i="4"/>
  <c r="D47" i="4"/>
  <c r="E47" i="4"/>
  <c r="D46" i="4"/>
  <c r="E46" i="4"/>
  <c r="D45" i="4"/>
  <c r="E45" i="4"/>
  <c r="D44" i="4"/>
  <c r="E44" i="4"/>
  <c r="D43" i="4"/>
  <c r="E43" i="4"/>
  <c r="D42" i="4"/>
  <c r="E42" i="4"/>
  <c r="D41" i="4"/>
  <c r="E41" i="4"/>
  <c r="D40" i="4"/>
  <c r="E40" i="4"/>
  <c r="I39" i="4"/>
  <c r="D39" i="4"/>
  <c r="E39" i="4"/>
  <c r="D38" i="4"/>
  <c r="E38" i="4"/>
  <c r="D37" i="4"/>
  <c r="E37" i="4"/>
  <c r="D36" i="4"/>
  <c r="E36" i="4"/>
  <c r="I35" i="4"/>
  <c r="G35" i="4"/>
  <c r="D35" i="4"/>
  <c r="E35" i="4"/>
  <c r="I34" i="4"/>
  <c r="D34" i="4"/>
  <c r="E34" i="4"/>
  <c r="D33" i="4"/>
  <c r="E33" i="4"/>
  <c r="I32" i="4"/>
  <c r="D32" i="4"/>
  <c r="E32" i="4"/>
  <c r="D31" i="4"/>
  <c r="E31" i="4"/>
  <c r="D30" i="4"/>
  <c r="E30" i="4"/>
  <c r="D29" i="4"/>
  <c r="E29" i="4"/>
  <c r="I28" i="4"/>
  <c r="D28" i="4"/>
  <c r="E28" i="4"/>
  <c r="D27" i="4"/>
  <c r="E27" i="4"/>
  <c r="I26" i="4"/>
  <c r="G26" i="4"/>
  <c r="D26" i="4"/>
  <c r="E26" i="4"/>
  <c r="D25" i="4"/>
  <c r="E25" i="4"/>
  <c r="D24" i="4"/>
  <c r="E24" i="4"/>
  <c r="D23" i="4"/>
  <c r="E23" i="4"/>
  <c r="D22" i="4"/>
  <c r="E22" i="4"/>
  <c r="E21" i="4"/>
  <c r="D20" i="4"/>
  <c r="E20" i="4"/>
  <c r="D19" i="4"/>
  <c r="E19" i="4"/>
  <c r="D18" i="4"/>
  <c r="E18" i="4"/>
  <c r="D17" i="4"/>
  <c r="E17" i="4"/>
  <c r="I16" i="4"/>
  <c r="G16" i="4"/>
  <c r="D16" i="4"/>
  <c r="E16" i="4"/>
  <c r="I15" i="4"/>
  <c r="D15" i="4"/>
  <c r="E15" i="4"/>
  <c r="I14" i="4"/>
  <c r="D14" i="4"/>
  <c r="E14" i="4"/>
  <c r="I13" i="4"/>
  <c r="D13" i="4"/>
  <c r="E13" i="4"/>
  <c r="D12" i="4"/>
  <c r="E12" i="4"/>
  <c r="D11" i="4"/>
  <c r="E11" i="4"/>
  <c r="I10" i="4"/>
  <c r="G10" i="4"/>
  <c r="D10" i="4"/>
  <c r="E10" i="4"/>
  <c r="D9" i="4"/>
  <c r="E9" i="4"/>
  <c r="D8" i="4"/>
  <c r="E8" i="4"/>
  <c r="D7" i="4"/>
  <c r="E7" i="4"/>
  <c r="D6" i="4"/>
  <c r="E6" i="4"/>
  <c r="I5" i="4"/>
  <c r="G5" i="4"/>
  <c r="D5" i="4"/>
  <c r="E5" i="4"/>
  <c r="I4" i="4"/>
  <c r="D4" i="4"/>
  <c r="E4" i="4"/>
  <c r="D3" i="4"/>
  <c r="E3" i="4"/>
  <c r="D2" i="4"/>
  <c r="E2" i="4"/>
  <c r="I118" i="3"/>
  <c r="H118" i="3" s="1"/>
  <c r="I117" i="3"/>
  <c r="H117" i="3" s="1"/>
  <c r="I116" i="3"/>
  <c r="H116" i="3" s="1"/>
  <c r="I114" i="3"/>
  <c r="H114" i="3" s="1"/>
  <c r="I113" i="3"/>
  <c r="H113" i="3" s="1"/>
  <c r="I112" i="3"/>
  <c r="H112" i="3" s="1"/>
  <c r="I111" i="3"/>
  <c r="H111" i="3" s="1"/>
  <c r="I110" i="3"/>
  <c r="H110" i="3" s="1"/>
  <c r="I109" i="3"/>
  <c r="H109" i="3" s="1"/>
  <c r="I108" i="3"/>
  <c r="H108" i="3" s="1"/>
  <c r="I107" i="3"/>
  <c r="H107" i="3" s="1"/>
  <c r="I106" i="3"/>
  <c r="H106" i="3" s="1"/>
  <c r="I105" i="3"/>
  <c r="H105" i="3" s="1"/>
  <c r="I104" i="3"/>
  <c r="H104" i="3" s="1"/>
  <c r="I103" i="3"/>
  <c r="H103" i="3" s="1"/>
  <c r="I102" i="3"/>
  <c r="H102" i="3" s="1"/>
  <c r="I101" i="3"/>
  <c r="H101" i="3" s="1"/>
  <c r="I100" i="3"/>
  <c r="H100" i="3" s="1"/>
  <c r="I99" i="3"/>
  <c r="H99" i="3" s="1"/>
  <c r="I98" i="3"/>
  <c r="H98" i="3" s="1"/>
  <c r="I97" i="3"/>
  <c r="H97" i="3" s="1"/>
  <c r="I96" i="3"/>
  <c r="H96" i="3" s="1"/>
  <c r="I95" i="3"/>
  <c r="H95" i="3" s="1"/>
  <c r="I94" i="3"/>
  <c r="I93" i="3"/>
  <c r="I92" i="3"/>
  <c r="H92" i="3" s="1"/>
  <c r="I91" i="3"/>
  <c r="H91" i="3" s="1"/>
  <c r="I90" i="3"/>
  <c r="H90" i="3" s="1"/>
  <c r="I89" i="3"/>
  <c r="H89" i="3" s="1"/>
  <c r="I88" i="3"/>
  <c r="H88" i="3" s="1"/>
  <c r="I87" i="3"/>
  <c r="H87" i="3" s="1"/>
  <c r="I86" i="3"/>
  <c r="H86" i="3" s="1"/>
  <c r="I85" i="3"/>
  <c r="H85" i="3" s="1"/>
  <c r="I84" i="3"/>
  <c r="H84" i="3" s="1"/>
  <c r="I83" i="3"/>
  <c r="H83" i="3" s="1"/>
  <c r="I82" i="3"/>
  <c r="H82" i="3" s="1"/>
  <c r="I80" i="3"/>
  <c r="I79" i="3"/>
  <c r="H79" i="3" s="1"/>
  <c r="I78" i="3"/>
  <c r="H78" i="3" s="1"/>
  <c r="I77" i="3"/>
  <c r="H77" i="3" s="1"/>
  <c r="I76" i="3"/>
  <c r="H76" i="3" s="1"/>
  <c r="I75" i="3"/>
  <c r="H75" i="3" s="1"/>
  <c r="I74" i="3"/>
  <c r="H74" i="3" s="1"/>
  <c r="I73" i="3"/>
  <c r="H73" i="3" s="1"/>
  <c r="I72" i="3"/>
  <c r="H72" i="3" s="1"/>
  <c r="I71" i="3"/>
  <c r="H71" i="3" s="1"/>
  <c r="I70" i="3"/>
  <c r="H70" i="3" s="1"/>
  <c r="I69" i="3"/>
  <c r="I68" i="3"/>
  <c r="H68" i="3" s="1"/>
  <c r="I67" i="3"/>
  <c r="H67" i="3" s="1"/>
  <c r="I66" i="3"/>
  <c r="H66" i="3" s="1"/>
  <c r="I65" i="3"/>
  <c r="H65" i="3" s="1"/>
  <c r="I64" i="3"/>
  <c r="H64" i="3" s="1"/>
  <c r="I63" i="3"/>
  <c r="H63" i="3" s="1"/>
  <c r="I62" i="3"/>
  <c r="H62" i="3" s="1"/>
  <c r="I61" i="3"/>
  <c r="H61" i="3" s="1"/>
  <c r="I60" i="3"/>
  <c r="H60" i="3" s="1"/>
  <c r="I59" i="3"/>
  <c r="H59" i="3" s="1"/>
  <c r="I58" i="3"/>
  <c r="H58" i="3" s="1"/>
  <c r="I57" i="3"/>
  <c r="H57" i="3" s="1"/>
  <c r="I56" i="3"/>
  <c r="H56" i="3" s="1"/>
  <c r="I55" i="3"/>
  <c r="H55" i="3" s="1"/>
  <c r="I54" i="3"/>
  <c r="H54" i="3" s="1"/>
  <c r="I53" i="3"/>
  <c r="H53" i="3" s="1"/>
  <c r="I52" i="3"/>
  <c r="H52" i="3" s="1"/>
  <c r="I51" i="3"/>
  <c r="H51" i="3" s="1"/>
  <c r="I50" i="3"/>
  <c r="H50" i="3" s="1"/>
  <c r="I49" i="3"/>
  <c r="H49" i="3" s="1"/>
  <c r="I48" i="3"/>
  <c r="H48" i="3" s="1"/>
  <c r="I47" i="3"/>
  <c r="H47" i="3" s="1"/>
  <c r="I46" i="3"/>
  <c r="H46" i="3" s="1"/>
  <c r="I45" i="3"/>
  <c r="H45" i="3" s="1"/>
  <c r="I44" i="3"/>
  <c r="H44" i="3" s="1"/>
  <c r="I43" i="3"/>
  <c r="H43" i="3" s="1"/>
  <c r="I42" i="3"/>
  <c r="H42" i="3" s="1"/>
  <c r="I41" i="3"/>
  <c r="I40" i="3"/>
  <c r="I39" i="3"/>
  <c r="I38" i="3"/>
  <c r="I37" i="3"/>
  <c r="H37" i="3" s="1"/>
  <c r="I36" i="3"/>
  <c r="H36" i="3" s="1"/>
  <c r="I35" i="3"/>
  <c r="H35" i="3" s="1"/>
  <c r="I34" i="3"/>
  <c r="H34" i="3" s="1"/>
  <c r="I33" i="3"/>
  <c r="H33" i="3" s="1"/>
  <c r="I32" i="3"/>
  <c r="H32" i="3" s="1"/>
  <c r="I31" i="3"/>
  <c r="H31" i="3" s="1"/>
  <c r="I30" i="3"/>
  <c r="H30" i="3" s="1"/>
  <c r="I29" i="3"/>
  <c r="H29" i="3" s="1"/>
  <c r="I28" i="3"/>
  <c r="H28" i="3" s="1"/>
  <c r="I27" i="3"/>
  <c r="H27" i="3" s="1"/>
  <c r="I26" i="3"/>
  <c r="H26" i="3" s="1"/>
  <c r="I25" i="3"/>
  <c r="H25" i="3" s="1"/>
  <c r="I24" i="3"/>
  <c r="H24" i="3" s="1"/>
  <c r="I23" i="3"/>
  <c r="H23" i="3" s="1"/>
  <c r="I22" i="3"/>
  <c r="H22" i="3" s="1"/>
  <c r="I21" i="3"/>
  <c r="H21" i="3" s="1"/>
  <c r="I20" i="3"/>
  <c r="H20" i="3" s="1"/>
  <c r="I19" i="3"/>
  <c r="H19" i="3" s="1"/>
  <c r="I18" i="3"/>
  <c r="H18" i="3" s="1"/>
  <c r="I17" i="3"/>
  <c r="H17" i="3" s="1"/>
  <c r="I16" i="3"/>
  <c r="H16" i="3" s="1"/>
  <c r="I15" i="3"/>
  <c r="H15" i="3" s="1"/>
  <c r="I14" i="3"/>
  <c r="H14" i="3" s="1"/>
  <c r="I13" i="3"/>
  <c r="H13" i="3" s="1"/>
  <c r="I12" i="3"/>
  <c r="H12" i="3" s="1"/>
  <c r="I10" i="3"/>
  <c r="H10" i="3" s="1"/>
  <c r="I9" i="3"/>
  <c r="H9" i="3" s="1"/>
  <c r="I8" i="3"/>
  <c r="H8" i="3" s="1"/>
  <c r="I7" i="3"/>
  <c r="H7" i="3" s="1"/>
  <c r="I6" i="3"/>
  <c r="H6" i="3" s="1"/>
  <c r="I5" i="3"/>
  <c r="H5" i="3" s="1"/>
  <c r="I4" i="3"/>
  <c r="H4" i="3" s="1"/>
  <c r="I3" i="3"/>
  <c r="H3" i="3" s="1"/>
  <c r="I2" i="3"/>
  <c r="H2" i="3" s="1"/>
  <c r="I68" i="1"/>
  <c r="H68" i="1" s="1"/>
  <c r="I67" i="1"/>
  <c r="H67" i="1" s="1"/>
  <c r="I66" i="1"/>
  <c r="H66" i="1" s="1"/>
  <c r="I65" i="1"/>
  <c r="H65" i="1" s="1"/>
  <c r="I64" i="1"/>
  <c r="H64" i="1" s="1"/>
  <c r="I63" i="1"/>
  <c r="I61" i="1"/>
  <c r="H61" i="1" s="1"/>
  <c r="I59" i="1"/>
  <c r="H59" i="1" s="1"/>
  <c r="I58" i="1"/>
  <c r="H58" i="1" s="1"/>
  <c r="I56" i="1"/>
  <c r="H56" i="1" s="1"/>
  <c r="I55" i="1"/>
  <c r="H55" i="1" s="1"/>
  <c r="I54" i="1"/>
  <c r="H54" i="1" s="1"/>
  <c r="I53" i="1"/>
  <c r="H53" i="1" s="1"/>
  <c r="I52" i="1"/>
  <c r="H52" i="1" s="1"/>
  <c r="I51" i="1"/>
  <c r="H51" i="1" s="1"/>
  <c r="I50" i="1"/>
  <c r="H50" i="1" s="1"/>
  <c r="I49" i="1"/>
  <c r="H49" i="1" s="1"/>
  <c r="I48" i="1"/>
  <c r="H48" i="1" s="1"/>
  <c r="I47" i="1"/>
  <c r="H47" i="1" s="1"/>
  <c r="I46" i="1"/>
  <c r="H46" i="1" s="1"/>
  <c r="I45" i="1"/>
  <c r="H45" i="1" s="1"/>
  <c r="I44" i="1"/>
  <c r="H44" i="1" s="1"/>
  <c r="I43" i="1"/>
  <c r="H43" i="1" s="1"/>
  <c r="I40" i="1"/>
  <c r="H40" i="1" s="1"/>
  <c r="I39" i="1"/>
  <c r="H39" i="1" s="1"/>
  <c r="I37" i="1"/>
  <c r="I36" i="1"/>
  <c r="H36" i="1" s="1"/>
  <c r="I35" i="1"/>
  <c r="H35" i="1" s="1"/>
  <c r="I34" i="1"/>
  <c r="H34" i="1" s="1"/>
  <c r="I33" i="1"/>
  <c r="H33" i="1" s="1"/>
  <c r="I32" i="1"/>
  <c r="H32" i="1" s="1"/>
  <c r="I31" i="1"/>
  <c r="H31" i="1" s="1"/>
  <c r="I30" i="1"/>
  <c r="H30" i="1" s="1"/>
  <c r="I29" i="1"/>
  <c r="H29" i="1" s="1"/>
  <c r="I28" i="1"/>
  <c r="H28" i="1" s="1"/>
  <c r="I27" i="1"/>
  <c r="H27" i="1" s="1"/>
  <c r="I26" i="1"/>
  <c r="H26" i="1" s="1"/>
  <c r="I25" i="1"/>
  <c r="H25" i="1" s="1"/>
  <c r="I24" i="1"/>
  <c r="H24" i="1" s="1"/>
  <c r="I23" i="1"/>
  <c r="H23" i="1" s="1"/>
  <c r="I22" i="1"/>
  <c r="I21" i="1"/>
  <c r="H21" i="1" s="1"/>
  <c r="I20" i="1"/>
  <c r="H20" i="1" s="1"/>
  <c r="I19" i="1"/>
  <c r="H19" i="1" s="1"/>
  <c r="I18" i="1"/>
  <c r="H18" i="1" s="1"/>
  <c r="I17" i="1"/>
  <c r="H17" i="1" s="1"/>
  <c r="I16" i="1"/>
  <c r="H16" i="1" s="1"/>
  <c r="I14" i="1"/>
  <c r="H14" i="1" s="1"/>
  <c r="I13" i="1"/>
  <c r="H13" i="1" s="1"/>
  <c r="I12" i="1"/>
  <c r="H12" i="1" s="1"/>
  <c r="I11" i="1"/>
  <c r="H11" i="1" s="1"/>
  <c r="I10" i="1"/>
  <c r="H10" i="1" s="1"/>
  <c r="I9" i="1"/>
  <c r="H9" i="1" s="1"/>
  <c r="I8" i="1"/>
  <c r="H8" i="1" s="1"/>
  <c r="I6" i="1"/>
  <c r="H6" i="1" s="1"/>
  <c r="I7" i="1"/>
  <c r="H7" i="1" s="1"/>
  <c r="I5" i="1"/>
  <c r="H5" i="1" s="1"/>
  <c r="I4" i="1"/>
  <c r="H4" i="1" s="1"/>
  <c r="I3" i="1"/>
  <c r="H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2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FECHA EN LA QUE HAY QUE COMENZAR RENOVACIONES
</t>
        </r>
      </text>
    </comment>
  </commentList>
</comments>
</file>

<file path=xl/sharedStrings.xml><?xml version="1.0" encoding="utf-8"?>
<sst xmlns="http://schemas.openxmlformats.org/spreadsheetml/2006/main" count="2422" uniqueCount="1234">
  <si>
    <t>NOMBRE</t>
  </si>
  <si>
    <t>CLIENTE</t>
  </si>
  <si>
    <t>PUESTO ACTUAL</t>
  </si>
  <si>
    <t>NSS</t>
  </si>
  <si>
    <t>RFC</t>
  </si>
  <si>
    <t>CURP</t>
  </si>
  <si>
    <t>FECHA DE NACIMIENTO</t>
  </si>
  <si>
    <t>EDAD</t>
  </si>
  <si>
    <t>FECHA DE HOY PARA FÓRMULA</t>
  </si>
  <si>
    <t>FECHA INGRESO</t>
  </si>
  <si>
    <t xml:space="preserve">PERIODO ACTUAL DE CONTRATACIÓN </t>
  </si>
  <si>
    <t>SUELDO MENSUAL BRUTO</t>
  </si>
  <si>
    <t>RENOVACIÓN ACTUAL DE CONTRATO</t>
  </si>
  <si>
    <t>COMENTARIOS</t>
  </si>
  <si>
    <t>ALVARADO AGUILAR JAVIER</t>
  </si>
  <si>
    <t>ORYCO - STGT</t>
  </si>
  <si>
    <t>ING. SOPORTE TÉCNICO JR</t>
  </si>
  <si>
    <t>AAAJ820328DW0</t>
  </si>
  <si>
    <t>AAAJ820328HCCLGV05</t>
  </si>
  <si>
    <t>19 de julio 2018</t>
  </si>
  <si>
    <t>INDETERMINADO</t>
  </si>
  <si>
    <t>ALVAREZ CASTILLO VANESSA</t>
  </si>
  <si>
    <t>ORYCO</t>
  </si>
  <si>
    <t>ASISTENTE ADMINISTRATIVA</t>
  </si>
  <si>
    <t>AACV740109EWA</t>
  </si>
  <si>
    <t>AACV740109MDFLSN09</t>
  </si>
  <si>
    <t>09 de septiembre de 2019</t>
  </si>
  <si>
    <t>1 mes</t>
  </si>
  <si>
    <t>08 de octubre 2019</t>
  </si>
  <si>
    <t>ANDRADE LOPEZ IXCHEL ALANNA</t>
  </si>
  <si>
    <t>ORYCO - CISCO</t>
  </si>
  <si>
    <t>GLOBAL EGAGEMENT DESK STAFFER</t>
  </si>
  <si>
    <t>AALI900928343</t>
  </si>
  <si>
    <t>AALI900928MDFNPX09</t>
  </si>
  <si>
    <t>04 de marzo 2019</t>
  </si>
  <si>
    <t>6 meses</t>
  </si>
  <si>
    <t>31 de diciembre 2019</t>
  </si>
  <si>
    <t>ARIAS RODRÍGUEZ ANA LUISA</t>
  </si>
  <si>
    <t>37887204404</t>
  </si>
  <si>
    <t>AIRA720408CU3</t>
  </si>
  <si>
    <t>AIRA720408MDFRDN08</t>
  </si>
  <si>
    <t>08/04/1972</t>
  </si>
  <si>
    <t>BERNAL VALENCIA FERNANDO ROMAN</t>
  </si>
  <si>
    <t>INGENIERO DE SOPORTE SR.</t>
  </si>
  <si>
    <t>BEVF790530FZ1</t>
  </si>
  <si>
    <t>BEVF790530HDFRLR02</t>
  </si>
  <si>
    <t>16 de octubre 2018</t>
  </si>
  <si>
    <t>$16,000</t>
  </si>
  <si>
    <t xml:space="preserve">BLANCAS ROSAS ADRIÁN </t>
  </si>
  <si>
    <t xml:space="preserve">ORYCO - CISCO </t>
  </si>
  <si>
    <t>BARA821226FJ7</t>
  </si>
  <si>
    <t>BARA821226HDFLSD01</t>
  </si>
  <si>
    <t>2 de septiembre de 2019</t>
  </si>
  <si>
    <t>3 meses, 29 días</t>
  </si>
  <si>
    <t>BOLAÑOS GONZALEZ JOSE MARIO SALVADOR</t>
  </si>
  <si>
    <t>GERENTE DE SISTEMAS</t>
  </si>
  <si>
    <t>BOGM750430MQA</t>
  </si>
  <si>
    <t>BOGM750430HDFLNR06</t>
  </si>
  <si>
    <t>30/04/1975</t>
  </si>
  <si>
    <t xml:space="preserve">CABALLERO CABRERA MARIANA PAOLA </t>
  </si>
  <si>
    <t>OLE</t>
  </si>
  <si>
    <t>BECARIO DE SISTEMAS</t>
  </si>
  <si>
    <t>CACM990208TR8</t>
  </si>
  <si>
    <t>CACM990208MMCBBR00</t>
  </si>
  <si>
    <t>01 de octubre del 2018</t>
  </si>
  <si>
    <t>3 meses</t>
  </si>
  <si>
    <t>31 de octubre 2019</t>
  </si>
  <si>
    <t>CABALLERO VALDES ALBERTO</t>
  </si>
  <si>
    <t>MAX</t>
  </si>
  <si>
    <t>PRESIDENTE</t>
  </si>
  <si>
    <t>90896614683</t>
  </si>
  <si>
    <t>CAVA6612219NA</t>
  </si>
  <si>
    <t>CAVA661221HDFBLL08</t>
  </si>
  <si>
    <t>INGENIERO DE PROYECTOS</t>
  </si>
  <si>
    <t>CABALLERO VALDES RODOLFO</t>
  </si>
  <si>
    <t>CAVR630320G48</t>
  </si>
  <si>
    <t>CAVR630320HDFBLD01</t>
  </si>
  <si>
    <t xml:space="preserve">CABALLERO VALDES TERESITA </t>
  </si>
  <si>
    <t>CABALLERO VALDEZ CLAUDIA ELENA</t>
  </si>
  <si>
    <t>CAVC711117L66</t>
  </si>
  <si>
    <t>CAVC711117MDFBLL06</t>
  </si>
  <si>
    <t>CARRIZALES RAMIREZ EDGAR ALEJANDRO</t>
  </si>
  <si>
    <t>43118822097</t>
  </si>
  <si>
    <t>CARE8806182PA</t>
  </si>
  <si>
    <t>CARE880618HNLRMD02</t>
  </si>
  <si>
    <t>1 año</t>
  </si>
  <si>
    <t>3 de marzo 2020</t>
  </si>
  <si>
    <t>CASTILLEJOS DOMÍNGUEZ RUTH</t>
  </si>
  <si>
    <t>ORYCO - CISCO - INFOSYS</t>
  </si>
  <si>
    <t>SCOPE AND PROPOSAL ADVISOR</t>
  </si>
  <si>
    <t>CADR780617RT6</t>
  </si>
  <si>
    <t>CADR780617MDFSMT05</t>
  </si>
  <si>
    <t>1 de agosto de 2018</t>
  </si>
  <si>
    <t>CERVANTES GÓMEZ JUAN FRANCISCO</t>
  </si>
  <si>
    <t>DEAL ACCELERATOR</t>
  </si>
  <si>
    <t>CEGJ8110083B7</t>
  </si>
  <si>
    <t>CEGJ811008HMNRMN01</t>
  </si>
  <si>
    <t>CISNEROS GONZALEZ VICTOR DANIEL</t>
  </si>
  <si>
    <t>CIGV920224V1A</t>
  </si>
  <si>
    <t>CIGV920224HDFSNC02</t>
  </si>
  <si>
    <t>20 de noviembre del 2018</t>
  </si>
  <si>
    <t xml:space="preserve">6 meses </t>
  </si>
  <si>
    <t>CISNEROS SOLIS ALEJANDRO</t>
  </si>
  <si>
    <t>07927527338</t>
  </si>
  <si>
    <t>CISA7508255DA</t>
  </si>
  <si>
    <t>CISA750825HDFSLL09</t>
  </si>
  <si>
    <t>27 de Septiembre de 2017</t>
  </si>
  <si>
    <t>27 de febrero 2020</t>
  </si>
  <si>
    <t>CISNEROS VALENTE VICTOR MANUEL</t>
  </si>
  <si>
    <t>ANALISTA DE CUENTAS POR PAGAR</t>
  </si>
  <si>
    <t>60866700473</t>
  </si>
  <si>
    <t>CIVV6706163Y0</t>
  </si>
  <si>
    <t>CIVV670616HDFSLC09</t>
  </si>
  <si>
    <t>CORDERO LEE CYNTHIA FERNANDA</t>
  </si>
  <si>
    <t>11048318965</t>
  </si>
  <si>
    <t>COLC830903M18</t>
  </si>
  <si>
    <t>COLC830903MDFRXY08</t>
  </si>
  <si>
    <t>03/09/1983</t>
  </si>
  <si>
    <t>CORONA LEGORRETA JUAN DE DIOS</t>
  </si>
  <si>
    <t>ANALISTA PROGRAMADOR</t>
  </si>
  <si>
    <t>08148869939</t>
  </si>
  <si>
    <t>COLJ880308KX8</t>
  </si>
  <si>
    <t>COLJ880308HMCRGN02</t>
  </si>
  <si>
    <t>CRUZ CAMACHO SOFÍA</t>
  </si>
  <si>
    <t>STAFFER</t>
  </si>
  <si>
    <t>11078809842</t>
  </si>
  <si>
    <t>CUCS880705Q89</t>
  </si>
  <si>
    <t>CUCS880705MDFRMF02</t>
  </si>
  <si>
    <t>05/07/1988</t>
  </si>
  <si>
    <t>DE LUCIO GALVAN HECTOR</t>
  </si>
  <si>
    <t>90947528254</t>
  </si>
  <si>
    <t>LUGH7504073A2</t>
  </si>
  <si>
    <t>LUGH750407HMCCLC02</t>
  </si>
  <si>
    <t>DELGADO MARTINEZ JOSE JAVIER</t>
  </si>
  <si>
    <t>VIGILANTE</t>
  </si>
  <si>
    <t>DEMJ940224D84</t>
  </si>
  <si>
    <t>DEMJ940224HDFLRV05</t>
  </si>
  <si>
    <t>13 de junio 2019</t>
  </si>
  <si>
    <t>DELGADO MARTINEZ TERESA JANETT</t>
  </si>
  <si>
    <t>AUXILIAR CONTABLE</t>
  </si>
  <si>
    <t>DEMT930504JE7</t>
  </si>
  <si>
    <t>DEMT930504MDFLRR02</t>
  </si>
  <si>
    <t>8 de octubre 2018</t>
  </si>
  <si>
    <t>$8,000</t>
  </si>
  <si>
    <t>DIAZ NUNCIO VICTORIA PAOLA</t>
  </si>
  <si>
    <t>DINV990414DC2</t>
  </si>
  <si>
    <t>DINV990414MMCZNC09</t>
  </si>
  <si>
    <t>3 de junio 2019</t>
  </si>
  <si>
    <t>DIAZ VARGAS JOSUE EFREN</t>
  </si>
  <si>
    <t>DIVJ870807ETA</t>
  </si>
  <si>
    <t>DIVJ870807HDFZRS03</t>
  </si>
  <si>
    <t>ESTRADA CAVADA JOSÉ ÁNGEL</t>
  </si>
  <si>
    <t>03978179699</t>
  </si>
  <si>
    <t>EACA810211LF9</t>
  </si>
  <si>
    <t>EACA810211HNLSVN05</t>
  </si>
  <si>
    <t>11/02/1981</t>
  </si>
  <si>
    <t>ESTRADA HERRERA ALEJANDRO</t>
  </si>
  <si>
    <t>EAHA8611232N7</t>
  </si>
  <si>
    <t>EAHA861123HMCSRL04</t>
  </si>
  <si>
    <t>FLORES GALLEGOS JUAN MANUEL</t>
  </si>
  <si>
    <t>94 13 92 0336 1</t>
  </si>
  <si>
    <t>FOGJ920531QCA</t>
  </si>
  <si>
    <t>FOGJ920531HMCLLN08</t>
  </si>
  <si>
    <t>18 de Febrero de 2019</t>
  </si>
  <si>
    <t>FRAGOSO ALANIS DANIEL</t>
  </si>
  <si>
    <t>FAAD9412115C2</t>
  </si>
  <si>
    <t>FAAD941211HDFRLN04</t>
  </si>
  <si>
    <t>FRAGOSO BAUTISTA ALEJANDRO</t>
  </si>
  <si>
    <t>AUXILIAR DE MESA DE SERVICIO</t>
  </si>
  <si>
    <t>FABA861017UV5</t>
  </si>
  <si>
    <t>FABA861017HMCRTL04</t>
  </si>
  <si>
    <t>01 de Junio de 2016</t>
  </si>
  <si>
    <t>30 de junio 2020</t>
  </si>
  <si>
    <t>GARCÍA CORTÉS ALICIA VIRIDIANA</t>
  </si>
  <si>
    <t>GACA880623PI1</t>
  </si>
  <si>
    <t>GACA880623MDFRRL09</t>
  </si>
  <si>
    <t>11 de junio de 2018</t>
  </si>
  <si>
    <t>GARCIA CORTES ANA PAOLA</t>
  </si>
  <si>
    <t>GERENTE DE DISEÑO</t>
  </si>
  <si>
    <t>GACA8806236H8</t>
  </si>
  <si>
    <t>GACA880623MDFRRN03</t>
  </si>
  <si>
    <t xml:space="preserve">GARCÍA FLORES OMAR ISRAEL </t>
  </si>
  <si>
    <t>GAFO921010421</t>
  </si>
  <si>
    <t>GAFO921010HMCRLM01</t>
  </si>
  <si>
    <t>24 de junio de 2019</t>
  </si>
  <si>
    <t xml:space="preserve">3 meses </t>
  </si>
  <si>
    <t>GARCIA GARCIA MARIA FERNANDA</t>
  </si>
  <si>
    <t xml:space="preserve">ORYCO - WIPRO - CISCO </t>
  </si>
  <si>
    <t>JR. SCOPE AND PROPOSAL ADVISOR</t>
  </si>
  <si>
    <t>GAGF950519T34</t>
  </si>
  <si>
    <t>GAGF950519MDFRRR01</t>
  </si>
  <si>
    <t>17 DE JUNIO DE 2019</t>
  </si>
  <si>
    <t>1 MES</t>
  </si>
  <si>
    <t>16 de septiembre 2019</t>
  </si>
  <si>
    <t>GARCIA LAUREANO JAIR ALBERTO</t>
  </si>
  <si>
    <t>GALJ9606203J8</t>
  </si>
  <si>
    <t>GALJ960620HDFRRR08</t>
  </si>
  <si>
    <t>11 de enero de 2019</t>
  </si>
  <si>
    <t>10 de febrero 2020</t>
  </si>
  <si>
    <t>GARFIAS GUTIERREZ ARTURO</t>
  </si>
  <si>
    <t>GERENTE DE ARQUITECTURA DATA CENTER</t>
  </si>
  <si>
    <t>37947003275</t>
  </si>
  <si>
    <t>GAGA7006238R9</t>
  </si>
  <si>
    <t>GAGA700623HMNRTR03</t>
  </si>
  <si>
    <t>11 de enero 2020</t>
  </si>
  <si>
    <t>GONZALEZ LEVARIO LEONARDO</t>
  </si>
  <si>
    <t>GOLL870120RQ1</t>
  </si>
  <si>
    <t>GOLL870120HMCNVN08</t>
  </si>
  <si>
    <t>GONZÁLEZ VAZQUEZ LIZBETH</t>
  </si>
  <si>
    <t xml:space="preserve">ANALISTA DE FACTURACIÓN </t>
  </si>
  <si>
    <t>65139014974</t>
  </si>
  <si>
    <t>GOVL900809IH8</t>
  </si>
  <si>
    <t>GOVL900809MDFNZZ01</t>
  </si>
  <si>
    <t>6 de septiembre de 2018</t>
  </si>
  <si>
    <t>05 de agosto 2020</t>
  </si>
  <si>
    <t>GUILLÉN RODRÍGUEZ HUGO</t>
  </si>
  <si>
    <t>GURH790702T17</t>
  </si>
  <si>
    <t>GURH790702HDFLDG00</t>
  </si>
  <si>
    <t>9 de julio de 2018</t>
  </si>
  <si>
    <t>GUTIÉRREZ MONTIEL ESPERANZA VERÓNICA</t>
  </si>
  <si>
    <t>37028309971</t>
  </si>
  <si>
    <t>GUME830311FZ8</t>
  </si>
  <si>
    <t>GUME830311MDFTN804</t>
  </si>
  <si>
    <t>11/03/1983</t>
  </si>
  <si>
    <t>HERNANDEZ CUEVAS SIMONA</t>
  </si>
  <si>
    <t>HECS620601SMA</t>
  </si>
  <si>
    <t>HECS620601MVZRVM04</t>
  </si>
  <si>
    <t>HERNANDEZ OLIN BRAULIO LEONARDO</t>
  </si>
  <si>
    <t>GERENTE DATA CENTER</t>
  </si>
  <si>
    <t>92907170317</t>
  </si>
  <si>
    <t>HEOB710326FX2</t>
  </si>
  <si>
    <t>HEOB710326HDFRLR08</t>
  </si>
  <si>
    <t>HERNANDEZ OLVERA SCARLETT BYRNA</t>
  </si>
  <si>
    <t>ANALISTA DE COMPRAS</t>
  </si>
  <si>
    <t>HEOS920212IW3</t>
  </si>
  <si>
    <t>HEOS920212MMCRLC07</t>
  </si>
  <si>
    <t>10 de septiembre de 2019</t>
  </si>
  <si>
    <t>HERNANDEZ VELASCO MARITOÑA</t>
  </si>
  <si>
    <t>ANALISTA DE NÓMINA</t>
  </si>
  <si>
    <t>HEVM680613CJ4</t>
  </si>
  <si>
    <t>HEVM680613MHGRLR04</t>
  </si>
  <si>
    <t>10 de enero de 2019</t>
  </si>
  <si>
    <t xml:space="preserve">HERRERA GRANADOS MARIA DEL CARMEN </t>
  </si>
  <si>
    <t>POINT</t>
  </si>
  <si>
    <t>HEGC8310319A4</t>
  </si>
  <si>
    <t>HEGC831031MDFRRR05</t>
  </si>
  <si>
    <t>27 de agosto de 2015</t>
  </si>
  <si>
    <t>JASSO AVILA SUSANA</t>
  </si>
  <si>
    <t>ANALISTA ADMINISTRATIVA</t>
  </si>
  <si>
    <t>JAAS711108TN4</t>
  </si>
  <si>
    <t>JAAS711108MDFSVS00</t>
  </si>
  <si>
    <t>15 de julio 2020</t>
  </si>
  <si>
    <t>JASSO RODRÍGUEZ MAURICIO</t>
  </si>
  <si>
    <t>JARM831120IX8</t>
  </si>
  <si>
    <t>JARM831120HDFSDR08</t>
  </si>
  <si>
    <t>27 de agosto de 2018</t>
  </si>
  <si>
    <t>LADRON DE GUEVARA SANCHEZ HUGO</t>
  </si>
  <si>
    <t>02159080197</t>
  </si>
  <si>
    <t>LASH900615QN4</t>
  </si>
  <si>
    <t>LASH900615HMCDNG09</t>
  </si>
  <si>
    <t>15/06/1990</t>
  </si>
  <si>
    <t>6 de febrero 2020</t>
  </si>
  <si>
    <t>LOPEZ ALVARADO LUIS FERNANDO</t>
  </si>
  <si>
    <t>AUXILIAR DE ALMACEN</t>
  </si>
  <si>
    <t>LOAL901025MCA</t>
  </si>
  <si>
    <t>LOAL901025HDFPLS01</t>
  </si>
  <si>
    <t>14 de marzo de 2019</t>
  </si>
  <si>
    <t>13 de febrero 2020</t>
  </si>
  <si>
    <t>MÁRQUEZ CASTRO LILIANA</t>
  </si>
  <si>
    <t>ADMINISTRATIVE ASSISTANT</t>
  </si>
  <si>
    <t>MACL870918SZ7</t>
  </si>
  <si>
    <t>MACL870918MDFRSL07</t>
  </si>
  <si>
    <t>1 DE FEBRERO DEL 2019</t>
  </si>
  <si>
    <t>MÁRQUEZ LEAL FRANCISCO JAVIER</t>
  </si>
  <si>
    <t>MALF841204R37</t>
  </si>
  <si>
    <t>MALF841204HPLRLR07</t>
  </si>
  <si>
    <t>4 de julio de 2018</t>
  </si>
  <si>
    <t>MARTIN ARTES ALICIA</t>
  </si>
  <si>
    <t>90116400244</t>
  </si>
  <si>
    <t>MAAA64102634A</t>
  </si>
  <si>
    <t>MAAA641026MMCRRL05</t>
  </si>
  <si>
    <t>26/10/1964</t>
  </si>
  <si>
    <t>MARTÍNEZ AGUIRRE MIGUEL ÁNGEL</t>
  </si>
  <si>
    <t>11068410833</t>
  </si>
  <si>
    <t>MAAM840901GZ5</t>
  </si>
  <si>
    <t>MAAM840901HDFRGG03</t>
  </si>
  <si>
    <t>23 de Abril de 2018</t>
  </si>
  <si>
    <t>MARTINEZ PAREDES ANA KARINA</t>
  </si>
  <si>
    <t>IDEASS</t>
  </si>
  <si>
    <t>MAPA880913BG3</t>
  </si>
  <si>
    <t>MAPA880913MMCRRN03</t>
  </si>
  <si>
    <t>25 de febrero de 2019</t>
  </si>
  <si>
    <t>MARTINEZ ROSALES ANA KAREN</t>
  </si>
  <si>
    <t>01119612305</t>
  </si>
  <si>
    <t>MARA9612198K0</t>
  </si>
  <si>
    <t>MARA961219MDFRSN05</t>
  </si>
  <si>
    <t>22 de mayo de 2019</t>
  </si>
  <si>
    <t>MEDINA BEER ERIKA MICHELLE</t>
  </si>
  <si>
    <t>67058308932</t>
  </si>
  <si>
    <t>MEBE831124KL5</t>
  </si>
  <si>
    <t>MEBE831124MVZDRR03</t>
  </si>
  <si>
    <t>31 de marzo 2019</t>
  </si>
  <si>
    <t>MENDOZA RIVERA ARTURO</t>
  </si>
  <si>
    <t>PASANTE DE OBRA</t>
  </si>
  <si>
    <t>MERA730630IR1</t>
  </si>
  <si>
    <t>MERA730630HDFNVR01</t>
  </si>
  <si>
    <t>3 de julio de 2018</t>
  </si>
  <si>
    <t>2 de octubre 2019</t>
  </si>
  <si>
    <t>MOLINA ASTORGA MISAEL</t>
  </si>
  <si>
    <t>43048846620</t>
  </si>
  <si>
    <t>MOAM8810187U9</t>
  </si>
  <si>
    <t>MOAM881018HNLLSS08</t>
  </si>
  <si>
    <t>MONROY BENITEZ GABRIEL</t>
  </si>
  <si>
    <t>MOBG850723FL3</t>
  </si>
  <si>
    <t>MOBG850723HMCNNB00</t>
  </si>
  <si>
    <t>17 de septiembre de 2019</t>
  </si>
  <si>
    <t>MONROY GARCIA CESAR AUGUSTO</t>
  </si>
  <si>
    <t>MOGC940723KX1</t>
  </si>
  <si>
    <t>MOGC940723HMCNRS05</t>
  </si>
  <si>
    <t>7 de enero de 2019</t>
  </si>
  <si>
    <t>MONTEJO SANDOVAL ESTEFANIA</t>
  </si>
  <si>
    <t>90129728425</t>
  </si>
  <si>
    <t>MOSE971021JX3</t>
  </si>
  <si>
    <t>MOSE971021MDFNNS06</t>
  </si>
  <si>
    <t>1 de agosto de 2019</t>
  </si>
  <si>
    <t>MORALES MARTINEZ ELVIRA</t>
  </si>
  <si>
    <t>20916826009</t>
  </si>
  <si>
    <t>MOME680125FT5</t>
  </si>
  <si>
    <t>MOME680125MVZRRL02</t>
  </si>
  <si>
    <t>OBLEA ALCALÁ JOSEFINA</t>
  </si>
  <si>
    <t>GERENTE DE CONTABILIDAD</t>
  </si>
  <si>
    <t>OEAJ7010296D4</t>
  </si>
  <si>
    <t>OEAJ701029MMCBLS08</t>
  </si>
  <si>
    <t>1 de julio de 2018</t>
  </si>
  <si>
    <t>OCHOA MARQUEZ JOSE MARIANO</t>
  </si>
  <si>
    <t>CTROL VERSION Y USUARIOS SAP</t>
  </si>
  <si>
    <t>OOMM941110E64</t>
  </si>
  <si>
    <t>OOMM941110HMCCRR04</t>
  </si>
  <si>
    <t>ORTIZ MARTINEZ ARTEMIO</t>
  </si>
  <si>
    <t>VENTAS DATA CENTER</t>
  </si>
  <si>
    <t>30947006901</t>
  </si>
  <si>
    <t>OIMA7002108DA</t>
  </si>
  <si>
    <t>OIMA700210HOCRRR03</t>
  </si>
  <si>
    <t xml:space="preserve">OSORIO VELAZQUEZ CARLOS ALBERTO </t>
  </si>
  <si>
    <t>OOVC930923890</t>
  </si>
  <si>
    <t>OOVC930923HMCSLR07</t>
  </si>
  <si>
    <t>20 de mayo de 2019</t>
  </si>
  <si>
    <t>PADRÓN PÉREZ JOSÉ AMADOR</t>
  </si>
  <si>
    <t>PAPA9411093J3</t>
  </si>
  <si>
    <t>PAPA941109HMCDRM09</t>
  </si>
  <si>
    <t>10 de agosto de 2018</t>
  </si>
  <si>
    <t>8 de noviembre 2019</t>
  </si>
  <si>
    <t>PEREZ GONZALEZ JOANA PATRICIA</t>
  </si>
  <si>
    <t>PEGJ9412209L6</t>
  </si>
  <si>
    <t>PEGJ941220MDFRNNO3</t>
  </si>
  <si>
    <t>02 de mayo de 2018</t>
  </si>
  <si>
    <t>01 de marzo 2020</t>
  </si>
  <si>
    <t>PEREZ LOVERA MARTHA CLAUDIA</t>
  </si>
  <si>
    <t>90896929396</t>
  </si>
  <si>
    <t>PELM690729G45</t>
  </si>
  <si>
    <t>PELM690729MDFRVR00</t>
  </si>
  <si>
    <t>PEREZ RODRIGUEZ DIEGO</t>
  </si>
  <si>
    <t>PERD940323PP5</t>
  </si>
  <si>
    <t>PERD940323HMCRDG01</t>
  </si>
  <si>
    <t>6 de junio de 2019</t>
  </si>
  <si>
    <t>RAMÍREZ JASSO PEDRO</t>
  </si>
  <si>
    <t>RAJP990909DS5</t>
  </si>
  <si>
    <t>RAJP990909HMCMSD02</t>
  </si>
  <si>
    <t>10 de junio de 2019</t>
  </si>
  <si>
    <t>RAMÍREZ MARTÍNEZ MANUEL</t>
  </si>
  <si>
    <t>RAMM870605KM9</t>
  </si>
  <si>
    <t>RAMM870605HVZMRN03</t>
  </si>
  <si>
    <t>28 de mayo de 2018</t>
  </si>
  <si>
    <t>RAMIREZ OSORNIO SALVADOR</t>
  </si>
  <si>
    <t>92038621378</t>
  </si>
  <si>
    <t>RAOS860104SX7</t>
  </si>
  <si>
    <t>RAOS860104HMCMSL03</t>
  </si>
  <si>
    <t>04/01/1986</t>
  </si>
  <si>
    <t xml:space="preserve">RAZO ALANIS DIEGO </t>
  </si>
  <si>
    <t>AUXILIAR PROGRAMADOR</t>
  </si>
  <si>
    <t>RAAD940124RE9</t>
  </si>
  <si>
    <t>RAAD940124HDFZLG07</t>
  </si>
  <si>
    <t xml:space="preserve">1 mes </t>
  </si>
  <si>
    <t>REDONDO PEREZ EDGAR</t>
  </si>
  <si>
    <t>10179666135</t>
  </si>
  <si>
    <t>REPE960615EN7</t>
  </si>
  <si>
    <t>REPE960615HDFDRD04</t>
  </si>
  <si>
    <t>15/06/1996</t>
  </si>
  <si>
    <t>24 de agosto 2020</t>
  </si>
  <si>
    <t>RIVERO LORENZO OSCAR</t>
  </si>
  <si>
    <t>GERENTE DE DESARROLLO</t>
  </si>
  <si>
    <t>92078627145</t>
  </si>
  <si>
    <t>RILO860102GRA</t>
  </si>
  <si>
    <t>RILO860102HMCVRS09</t>
  </si>
  <si>
    <t>02/01/1986</t>
  </si>
  <si>
    <t>ROCHA MUÑOZ LESLY FERNANDA</t>
  </si>
  <si>
    <t>ANALISTA RH, REC Y SELECCION</t>
  </si>
  <si>
    <t>ROML950401D13</t>
  </si>
  <si>
    <t>ROML950401MMCCXS05</t>
  </si>
  <si>
    <t>7 de agosto de 2018</t>
  </si>
  <si>
    <t>SALAS RIVAS JOSÉ DANIEL</t>
  </si>
  <si>
    <t>SARD860727RD9</t>
  </si>
  <si>
    <t>SARD860727HVZLVN07</t>
  </si>
  <si>
    <t>7 de junio de 2018</t>
  </si>
  <si>
    <t>SEGUNDO  SAMUEL</t>
  </si>
  <si>
    <t>GERENTE DE ARQUITECTURA</t>
  </si>
  <si>
    <t>19148853872</t>
  </si>
  <si>
    <t>QUES810304HL1</t>
  </si>
  <si>
    <t>QUES810304HDFNNM04</t>
  </si>
  <si>
    <t>14/05/1988</t>
  </si>
  <si>
    <t>22 de abril 2019</t>
  </si>
  <si>
    <t>TADEO OLIVERA BRENDA BERENICE</t>
  </si>
  <si>
    <t>JEFA DE ALMACEN</t>
  </si>
  <si>
    <t>TAOB910415DB6</t>
  </si>
  <si>
    <t>TAOB910415MDFDLR07</t>
  </si>
  <si>
    <t>28 de Febrero de 2019</t>
  </si>
  <si>
    <t>TAMAYO BUTRON JULIO  CESAR</t>
  </si>
  <si>
    <t>TABJ820228TL5</t>
  </si>
  <si>
    <t>TABJ820228HDFMTL07</t>
  </si>
  <si>
    <t>28/02/1982</t>
  </si>
  <si>
    <t>2 de abril 2020</t>
  </si>
  <si>
    <t>TREJO HERNANDEZ LETICIA</t>
  </si>
  <si>
    <t>TEHL680416SD4</t>
  </si>
  <si>
    <t>TEHL680416MDFRRT00</t>
  </si>
  <si>
    <t xml:space="preserve">VAZQUEZ MACIAS VICTOR MANUEL </t>
  </si>
  <si>
    <t>VAMV620202S52</t>
  </si>
  <si>
    <t>VAMV620202HDFZCC01</t>
  </si>
  <si>
    <t>5 de mayo de 2014</t>
  </si>
  <si>
    <t>ZAPIÉN GONZÁLEZ ORLANDO</t>
  </si>
  <si>
    <t>ZAGO850212JSA</t>
  </si>
  <si>
    <t>ZAGO850212HDFPNR01</t>
  </si>
  <si>
    <t>21 de mayo 2018</t>
  </si>
  <si>
    <t>ZEPEDA MORALES RICARDO</t>
  </si>
  <si>
    <t>DIRECTOR DE PROYECTOS</t>
  </si>
  <si>
    <t>04088545415</t>
  </si>
  <si>
    <t>ZEMR851020HCMPR03</t>
  </si>
  <si>
    <t>20/10/1985</t>
  </si>
  <si>
    <t>01 de abril 2020</t>
  </si>
  <si>
    <t>CASTILLO RAMOS MARÍA FERNANDA</t>
  </si>
  <si>
    <t xml:space="preserve">CHAGOYA MAYEN CARMEN MABEL </t>
  </si>
  <si>
    <t>CISNEROS LANDERO YARA MONTSERRAT</t>
  </si>
  <si>
    <t>COVARRUBIAS MORENO GABRIELA</t>
  </si>
  <si>
    <t>DAHER MORENO NORA ELENA</t>
  </si>
  <si>
    <t>GARCIA MORALES MARTHA TARIN</t>
  </si>
  <si>
    <t>GASCA PARRA GABRIEL</t>
  </si>
  <si>
    <t>GOLDBERG FRIDMAN ALEJANDRO</t>
  </si>
  <si>
    <t>GUERRA VEGA GABRIELA</t>
  </si>
  <si>
    <t>GUERRERO CEJUDO EDUARDO ARTURO</t>
  </si>
  <si>
    <t>HERNÁNDEZ PÉREZ EDGAR</t>
  </si>
  <si>
    <t>LUNA GARCÍA DAVID</t>
  </si>
  <si>
    <t>MONDRAGON GONZALEZ JUAN CARLOS</t>
  </si>
  <si>
    <t>MORAN FRAYRE HECTOR</t>
  </si>
  <si>
    <t>RODRIGUEZ SANCHEZ J. JUAN</t>
  </si>
  <si>
    <t>RODRIGUEZ SANTACRUZ JOSÉ LUIS</t>
  </si>
  <si>
    <t>SANCHEZ RAMIREZ LORENA</t>
  </si>
  <si>
    <t>SANTOS QUEZADA RODRIGO</t>
  </si>
  <si>
    <t>ZAVALA GARCIA ALFREDO</t>
  </si>
  <si>
    <t>ZAMORATEGUI HURTADO CHRISTIAN RAÚL</t>
  </si>
  <si>
    <t>ZURITA MÁRQUEZ LUIS ENRIQUE</t>
  </si>
  <si>
    <t>FECHA DE BAJA</t>
  </si>
  <si>
    <t>MOTIVO DE SALIDA</t>
  </si>
  <si>
    <t>RECONTRATABLE</t>
  </si>
  <si>
    <t>&gt; POR QUÉ</t>
  </si>
  <si>
    <t>ABUNDIS RUÍZ ARTURO</t>
  </si>
  <si>
    <t>NCE</t>
  </si>
  <si>
    <t>04078645233</t>
  </si>
  <si>
    <t>AURA860709836</t>
  </si>
  <si>
    <t>AURA860709HJCBZR03</t>
  </si>
  <si>
    <t>09/07/1986</t>
  </si>
  <si>
    <t>31 de diciembre 2018</t>
  </si>
  <si>
    <t>7 de agosto 2018</t>
  </si>
  <si>
    <t>ALFARO RIOJA JOSÉ ANTONIO</t>
  </si>
  <si>
    <t>AARA920614UG9</t>
  </si>
  <si>
    <t>AARA920614HDFLJN01</t>
  </si>
  <si>
    <t>3 meses, 3 días</t>
  </si>
  <si>
    <t>02 de noviembre del 2018</t>
  </si>
  <si>
    <t>liquidación</t>
  </si>
  <si>
    <t>si</t>
  </si>
  <si>
    <t>ARAGÓN LÓPEZ JOSÉ RICARDO</t>
  </si>
  <si>
    <t>11977421095</t>
  </si>
  <si>
    <t>AALR7405088TA</t>
  </si>
  <si>
    <t>AALR740508HDFRPC00</t>
  </si>
  <si>
    <t>08/05/1974</t>
  </si>
  <si>
    <t>AVILA ARGUETA PAULA</t>
  </si>
  <si>
    <t>AUXLIAR DE RECLUTAMIENTO Y SEL</t>
  </si>
  <si>
    <t>AIAP961022KL7</t>
  </si>
  <si>
    <t>AIAP961022MCHVRL03</t>
  </si>
  <si>
    <t>14 de mayo de 2018</t>
  </si>
  <si>
    <t>13 de febrero 2019</t>
  </si>
  <si>
    <t>31 de octubre 2018</t>
  </si>
  <si>
    <t>renuncia</t>
  </si>
  <si>
    <t>BAUTISTA MORALES JUAN ANTONIO</t>
  </si>
  <si>
    <t>MAMJ840703AAA</t>
  </si>
  <si>
    <t>19 DE JULIO 2018</t>
  </si>
  <si>
    <t>19 DE NOVIEMBRE 2018</t>
  </si>
  <si>
    <t>RENUNCIA</t>
  </si>
  <si>
    <t>BELTRÁN POPOCA ARACELI</t>
  </si>
  <si>
    <t>PROJECT MANAGER</t>
  </si>
  <si>
    <t>45937717515</t>
  </si>
  <si>
    <t>BEPA7710308L9</t>
  </si>
  <si>
    <t>BEPA771030MDFLPR07</t>
  </si>
  <si>
    <t>30/10/1977</t>
  </si>
  <si>
    <t>14 de agosto 2018</t>
  </si>
  <si>
    <t>CABALLERO CONTRERAS RICARDO</t>
  </si>
  <si>
    <t>MESA DE SERVICIO</t>
  </si>
  <si>
    <t>03189306792</t>
  </si>
  <si>
    <t>CACR931112CC1</t>
  </si>
  <si>
    <t>CACR931112HSRBNC06</t>
  </si>
  <si>
    <t>4 de octubre 2018</t>
  </si>
  <si>
    <t>24 de agosto 2018</t>
  </si>
  <si>
    <t>DE LA ROSA GOMEZ EDUARDO GABRIEL</t>
  </si>
  <si>
    <t>ROGE971129NC7</t>
  </si>
  <si>
    <t>ROGE971129HDFSMD05</t>
  </si>
  <si>
    <t>15 de Diciembre 2018</t>
  </si>
  <si>
    <t>30 de septiembre 2018</t>
  </si>
  <si>
    <t>DÍAZ MARTÍNEZ EDUARDO</t>
  </si>
  <si>
    <t>PROJECT COORDINATOR</t>
  </si>
  <si>
    <t>94119042383</t>
  </si>
  <si>
    <t>DIME900221SC5</t>
  </si>
  <si>
    <t>DIME900221HDF2RD03</t>
  </si>
  <si>
    <t>21/02/1990</t>
  </si>
  <si>
    <t>30 de junio 2018</t>
  </si>
  <si>
    <t>ESCORZA ALEJANDRO</t>
  </si>
  <si>
    <t>ANALISTA RRHH</t>
  </si>
  <si>
    <t>8 de agosto 2018</t>
  </si>
  <si>
    <t>GODÍNEZ MIRANDA JHONATAN YAIR</t>
  </si>
  <si>
    <t>DA</t>
  </si>
  <si>
    <t>96098620857</t>
  </si>
  <si>
    <t>GOMJ8606151Z3</t>
  </si>
  <si>
    <t>GOMJ860615HDFDRH04</t>
  </si>
  <si>
    <t>15/06/1986</t>
  </si>
  <si>
    <t>31 de julio 2018</t>
  </si>
  <si>
    <t>GONZALEZ MICHEL KARLA YALI</t>
  </si>
  <si>
    <t>ASISTENTE SAE</t>
  </si>
  <si>
    <t>GOMK8401319Q6</t>
  </si>
  <si>
    <t>GOMK840131MDFNCR07</t>
  </si>
  <si>
    <t>8 de noviembre 2018</t>
  </si>
  <si>
    <t>11 de septiembre 2018</t>
  </si>
  <si>
    <t>NO</t>
  </si>
  <si>
    <t>MUCHAS FALTAS, FATA DE CONOCIMIENTO EN LA MATERIA</t>
  </si>
  <si>
    <t>GUTIERREZ FIGUEROA YAZMIN YADIRA</t>
  </si>
  <si>
    <t>DESARROLLADOR JR.</t>
  </si>
  <si>
    <t>06/11/1994</t>
  </si>
  <si>
    <t>6 de septiembre 2018</t>
  </si>
  <si>
    <t>LIQUIDACIÓN</t>
  </si>
  <si>
    <t>MUCHAS FALTAS, RELACIÓN AMOROSA EN EL TRABAJO</t>
  </si>
  <si>
    <t>HERNANDEZ ALVAREZ ENRIQUE DE JESUS</t>
  </si>
  <si>
    <t>AUXILIAR DE SISTEMAS</t>
  </si>
  <si>
    <t>90109260191</t>
  </si>
  <si>
    <t>HEAE9206092Z5</t>
  </si>
  <si>
    <t>HEAE920609HMCRLN02</t>
  </si>
  <si>
    <t>1 de agosto 2018</t>
  </si>
  <si>
    <t>HERNANDEZ HERNANDEZ JUAN MANUEL</t>
  </si>
  <si>
    <t>CONSULTOR JR. MM SAP</t>
  </si>
  <si>
    <t>39008128173</t>
  </si>
  <si>
    <t>HEHJ81 02094N5</t>
  </si>
  <si>
    <t>HEHJ810209HDFRRN03</t>
  </si>
  <si>
    <t>08 de Mayo de 2018</t>
  </si>
  <si>
    <t>7 de septiembre 2018</t>
  </si>
  <si>
    <t>15 de septiembre 2018</t>
  </si>
  <si>
    <t>cambio de nòmina</t>
  </si>
  <si>
    <t>HERNANDEZ MADRID ISAIAS ISMAEL</t>
  </si>
  <si>
    <t>ING. JR EN SOPORTE TECNICO</t>
  </si>
  <si>
    <t>HEMI820910PB9</t>
  </si>
  <si>
    <t>HEMI820910HTLRDS06</t>
  </si>
  <si>
    <t>10/09/1982</t>
  </si>
  <si>
    <t>?</t>
  </si>
  <si>
    <t>SERVICIOS DATA CENTER</t>
  </si>
  <si>
    <t>10 de enero 2019</t>
  </si>
  <si>
    <t>LARA GARZA HÉCTOR MANUEL</t>
  </si>
  <si>
    <t>O6755912786</t>
  </si>
  <si>
    <t>1 de junio de 2018</t>
  </si>
  <si>
    <t>LÓPEZ GUILLÉN FERNANDO</t>
  </si>
  <si>
    <t>28108502254</t>
  </si>
  <si>
    <t>LOGF8507244Z3</t>
  </si>
  <si>
    <t>LOGF850724HDFPLR01</t>
  </si>
  <si>
    <t>24/07/1985</t>
  </si>
  <si>
    <t>LOPEZ MORENO YAZARET</t>
  </si>
  <si>
    <t>ORYCO - INGAM</t>
  </si>
  <si>
    <t>EJECUTIVO DE PROYECTOS EXTERNO</t>
  </si>
  <si>
    <t>90119222587</t>
  </si>
  <si>
    <t>LOMY9210258B8</t>
  </si>
  <si>
    <t>LOMY921025MMCPRZ09</t>
  </si>
  <si>
    <t>03 de mayo de 2018</t>
  </si>
  <si>
    <t>2 de julio 2018</t>
  </si>
  <si>
    <t>MARTÍNEZ CHÁVEZ OSCAR</t>
  </si>
  <si>
    <t>42947620565</t>
  </si>
  <si>
    <t>MACO760322T25</t>
  </si>
  <si>
    <t>MACO760322HDFRHS08</t>
  </si>
  <si>
    <t>29 de agosto 2018</t>
  </si>
  <si>
    <t>MARTINEZ CORNEJO ROBERTO ALEJANDRO</t>
  </si>
  <si>
    <t>DESARROLLADOR SR</t>
  </si>
  <si>
    <t>MACR920524CM5</t>
  </si>
  <si>
    <t>MACR920524HDFRRB07</t>
  </si>
  <si>
    <t>24/05/1992</t>
  </si>
  <si>
    <t>MENDOZA GONZALEZ GUADALUPE ANDREA</t>
  </si>
  <si>
    <t>GENERALISTA DE RECURSOS HUMANOS JR</t>
  </si>
  <si>
    <t>MEGG920501KD5</t>
  </si>
  <si>
    <t>30 de noviembre 2018</t>
  </si>
  <si>
    <t>recisiòn de contrato</t>
  </si>
  <si>
    <t xml:space="preserve">MENDOZA HERNÁNDEZ KAREN </t>
  </si>
  <si>
    <t>ASISTENTE RECEPCIONISTA</t>
  </si>
  <si>
    <t>MEHK9310134C6</t>
  </si>
  <si>
    <t>MEHK931013MMCNRR07</t>
  </si>
  <si>
    <t>27 de septiembre 2018</t>
  </si>
  <si>
    <t>23 de Julio 2018</t>
  </si>
  <si>
    <t>MONROY GUERRERO DAVID ANTONIO</t>
  </si>
  <si>
    <t>07108401964</t>
  </si>
  <si>
    <t>MOGD8401176X1</t>
  </si>
  <si>
    <t>MOGD840117HDFNRV00</t>
  </si>
  <si>
    <t>17/01/1984</t>
  </si>
  <si>
    <t>21 de agosto 2018</t>
  </si>
  <si>
    <t xml:space="preserve">OAXACA ALONSO MAURICIO </t>
  </si>
  <si>
    <t xml:space="preserve">ORYCO - STGT </t>
  </si>
  <si>
    <t>OAAM961007A26</t>
  </si>
  <si>
    <t>OAAM961007HDFXLR06</t>
  </si>
  <si>
    <t>13 de noviembre del 2018</t>
  </si>
  <si>
    <t>12 DE DICIEMBRE 2018</t>
  </si>
  <si>
    <t>15 de noviembre del 2018</t>
  </si>
  <si>
    <t>abandono laboral</t>
  </si>
  <si>
    <t>no</t>
  </si>
  <si>
    <t>PÉREZ ROBLES ALDO</t>
  </si>
  <si>
    <t>94098604641</t>
  </si>
  <si>
    <t>PERA861013TS4</t>
  </si>
  <si>
    <t>PERA861013HDFRBL03</t>
  </si>
  <si>
    <t>13/10/1986</t>
  </si>
  <si>
    <t>PEREZ TRUJILLO FRANCISCO JAVIER</t>
  </si>
  <si>
    <t>INGENIERO DE SOPORTE JR</t>
  </si>
  <si>
    <t>PETF870827P25</t>
  </si>
  <si>
    <t>PETF870827HDFRRR02</t>
  </si>
  <si>
    <t>27/08/1987</t>
  </si>
  <si>
    <t>19 de Julio 2018</t>
  </si>
  <si>
    <t>QUINTANA ENCISO SAMUEL</t>
  </si>
  <si>
    <t>90078101657</t>
  </si>
  <si>
    <t>23 de enero de 2018</t>
  </si>
  <si>
    <t>21 de Agosto 2018</t>
  </si>
  <si>
    <t>ABANDONO LABORAL</t>
  </si>
  <si>
    <t>QUIROZ CORREA JAIR ISRAEL</t>
  </si>
  <si>
    <t>01037801667</t>
  </si>
  <si>
    <t>QUCJ780307AI3</t>
  </si>
  <si>
    <t>QUCJ780307HDFRRR09</t>
  </si>
  <si>
    <t>07/03/1978</t>
  </si>
  <si>
    <t>RAMIREZ RIVERA MIGUEL URIEL</t>
  </si>
  <si>
    <t>RARM870612K64</t>
  </si>
  <si>
    <t>RARM870612HDFMVG08</t>
  </si>
  <si>
    <t>12/06/1987</t>
  </si>
  <si>
    <t>1 de noviembre 2018</t>
  </si>
  <si>
    <t>15 de octubre 2018</t>
  </si>
  <si>
    <t>REYES MEDELLIN JESUS ALEJANDRO</t>
  </si>
  <si>
    <t>DESARROLLADOR SR WEB</t>
  </si>
  <si>
    <t>REMJ731124HH2</t>
  </si>
  <si>
    <t>18 de junio de 2018</t>
  </si>
  <si>
    <t>18 DE OCTUBRE 2018</t>
  </si>
  <si>
    <t>19 de octubre 2018</t>
  </si>
  <si>
    <t>RODRÍGUEZ ÁVILA RICARDO</t>
  </si>
  <si>
    <t>ROAR810719JN0</t>
  </si>
  <si>
    <t>ROAR810719HDFDVC02</t>
  </si>
  <si>
    <t>21 de mayo de 2018</t>
  </si>
  <si>
    <t>21 de septiembre 2018</t>
  </si>
  <si>
    <t>15 de agosto 2018</t>
  </si>
  <si>
    <t xml:space="preserve">RUIZ ALARCÓN ANA CRISTINA </t>
  </si>
  <si>
    <t>RUAA940809FC9</t>
  </si>
  <si>
    <t>RUAA940809MDFZLN02</t>
  </si>
  <si>
    <t>23 de mayo de 2018</t>
  </si>
  <si>
    <t>2 MESES</t>
  </si>
  <si>
    <t>22 de octubre 2018</t>
  </si>
  <si>
    <t>3 de octubre 2018</t>
  </si>
  <si>
    <t>SANDOVAL TERRAZAS KATTY SELENE</t>
  </si>
  <si>
    <t>45088608190</t>
  </si>
  <si>
    <t>SASTK860102EM7</t>
  </si>
  <si>
    <t>SATK860102MDFNRT05</t>
  </si>
  <si>
    <t>SAUCEDO MARCIAL LUIS ANGEL</t>
  </si>
  <si>
    <t>SAML9508259J8</t>
  </si>
  <si>
    <t>SAML950825HMCCRS06</t>
  </si>
  <si>
    <t>25/08/1995</t>
  </si>
  <si>
    <t>01 de noviembre del 2018</t>
  </si>
  <si>
    <t>GARCÍA BICHIR MICHELLE ESTHER</t>
  </si>
  <si>
    <t>GABM880223FD3</t>
  </si>
  <si>
    <t>GABM880223MDGRCC04</t>
  </si>
  <si>
    <t>23/02/1988</t>
  </si>
  <si>
    <t>17 de diciembre del 2018</t>
  </si>
  <si>
    <t>proceso legal</t>
  </si>
  <si>
    <t>Cliente pide su baja del proyecto, ella inicia proceso legal.</t>
  </si>
  <si>
    <t>ORTIZ BECERRIL CARLA CECILIA</t>
  </si>
  <si>
    <t>39 05 89 06 155</t>
  </si>
  <si>
    <t>OIBC8907242L3</t>
  </si>
  <si>
    <t>OIBC890724MDFRCR07</t>
  </si>
  <si>
    <t>23 de julio 2018</t>
  </si>
  <si>
    <t>23 de  ENERO 2019</t>
  </si>
  <si>
    <t>inasistencias</t>
  </si>
  <si>
    <t>SANTILLAN LEDEZMA VICTOR HUGO</t>
  </si>
  <si>
    <t>92048330119</t>
  </si>
  <si>
    <t>SALV830326FF5</t>
  </si>
  <si>
    <t>SALV830326HDFNDC04</t>
  </si>
  <si>
    <t>21 DE DICIEMBRE DEL 2018</t>
  </si>
  <si>
    <t>renuncia voluntaria</t>
  </si>
  <si>
    <t>MARTÍNEZ RAMOS GUADALUPE XIMENA</t>
  </si>
  <si>
    <t>19159045236</t>
  </si>
  <si>
    <t>MARG900810GN9</t>
  </si>
  <si>
    <t>MARG900810MJCRMD04</t>
  </si>
  <si>
    <t>10/08/1990</t>
  </si>
  <si>
    <t>1 de enero 2019</t>
  </si>
  <si>
    <t>16 de diciembre del 2018</t>
  </si>
  <si>
    <t>PAREDES GARAY EDUARDO</t>
  </si>
  <si>
    <t>SOPORTE TECNICO SISTEMAS ASPEL</t>
  </si>
  <si>
    <t>92078403711</t>
  </si>
  <si>
    <t>PAGE841013957</t>
  </si>
  <si>
    <t>PAGE841013HDFRRD05</t>
  </si>
  <si>
    <t>23 de Junio 2019</t>
  </si>
  <si>
    <t>15 de enero del 2019</t>
  </si>
  <si>
    <t>Resición de contrato</t>
  </si>
  <si>
    <t>MATA FRANCO MARIA GUADALUPE</t>
  </si>
  <si>
    <t>CONTADORA</t>
  </si>
  <si>
    <t>MAFG760101HR9</t>
  </si>
  <si>
    <t>MAFG760101MDFTRD00</t>
  </si>
  <si>
    <t>16 de julio 2018</t>
  </si>
  <si>
    <t>17 de diciembre 2018</t>
  </si>
  <si>
    <t>MARTÍNEZ GAMIÑO ANTONIO</t>
  </si>
  <si>
    <t>WLAN NCE</t>
  </si>
  <si>
    <t>92057901768</t>
  </si>
  <si>
    <t>MAGA791019F70</t>
  </si>
  <si>
    <t>MAGA791019HMCRMN01</t>
  </si>
  <si>
    <t>19/10/1979</t>
  </si>
  <si>
    <t>21 de enero del 2019</t>
  </si>
  <si>
    <t>ANGÓN BAUTISTA ALEJANDRO AGUSTÍN</t>
  </si>
  <si>
    <t>96118716867</t>
  </si>
  <si>
    <t>AOBA870504N99</t>
  </si>
  <si>
    <t>AOBA870504HMCNTL05</t>
  </si>
  <si>
    <t>04/05/1987</t>
  </si>
  <si>
    <t>11 de enero del 2019</t>
  </si>
  <si>
    <t xml:space="preserve">VILLASEÑOR VALDEZ JORGE MARIO </t>
  </si>
  <si>
    <t>AUX. RRHH, RECLUTAMIENTO Y SELECCIÓN</t>
  </si>
  <si>
    <t>VIVJ910603QG6</t>
  </si>
  <si>
    <t>VIVJ910603HQRLLR03</t>
  </si>
  <si>
    <t>1 de noviembre de 2018</t>
  </si>
  <si>
    <t>1 de abril 2019</t>
  </si>
  <si>
    <t>25 de enero del 2019</t>
  </si>
  <si>
    <t xml:space="preserve">ANTONIO NAZARIO GUADALUPE DEL CARMEN </t>
  </si>
  <si>
    <t>AONG940715N40</t>
  </si>
  <si>
    <t>AONG940715MVZNZD03</t>
  </si>
  <si>
    <t>26  de noviembre de 2018</t>
  </si>
  <si>
    <t>26 de enero 2019</t>
  </si>
  <si>
    <t>31 de enero 2019</t>
  </si>
  <si>
    <t>KNAPP PÉREZ ALBERTO</t>
  </si>
  <si>
    <t>KAPA861126DH6</t>
  </si>
  <si>
    <t>KAPA861126HDFNRL00</t>
  </si>
  <si>
    <t>3 meses, 10 días</t>
  </si>
  <si>
    <t>31 DE ENERO 2019</t>
  </si>
  <si>
    <t>LÓPEZ MORALES JOSÉ JUAN</t>
  </si>
  <si>
    <t>O7997501213</t>
  </si>
  <si>
    <t>LOMJ750316EQ3</t>
  </si>
  <si>
    <t>LOMJ750316HDFPRN02</t>
  </si>
  <si>
    <t>18 de julio 2018</t>
  </si>
  <si>
    <t>LUNA LARA DANIEL</t>
  </si>
  <si>
    <t>LULD780917SH1</t>
  </si>
  <si>
    <t>LULD780917HDFNRN07</t>
  </si>
  <si>
    <t>16 de mayo de 2018</t>
  </si>
  <si>
    <t>3 meses, 15 días</t>
  </si>
  <si>
    <t>1 de julio 2019</t>
  </si>
  <si>
    <t>RODRÍGUEZ JUÁREZ FLOR GABRIELA</t>
  </si>
  <si>
    <t>ROJF730513PX6</t>
  </si>
  <si>
    <t>ROJF730513MDFDRL06</t>
  </si>
  <si>
    <t>RUÍZ ESPARZA CHÁVEZ SALVADOR</t>
  </si>
  <si>
    <t>RUCS740401GSA</t>
  </si>
  <si>
    <t>RUCS740401HDFZHL01</t>
  </si>
  <si>
    <t>VÁZQUEZ CHACÓN LUCÍA CATALINA</t>
  </si>
  <si>
    <t>04937102681</t>
  </si>
  <si>
    <t>VACL711213FR3</t>
  </si>
  <si>
    <t>VACL711213MJCZHC00</t>
  </si>
  <si>
    <t>13/12/1971</t>
  </si>
  <si>
    <t>24 días</t>
  </si>
  <si>
    <t>VELÁZQUEZ MÁRQUEZ GEORGINA</t>
  </si>
  <si>
    <t>01927307767</t>
  </si>
  <si>
    <t>VEMG730129T73</t>
  </si>
  <si>
    <t>VEMG730129MDFLRR07</t>
  </si>
  <si>
    <t>29/01/1973</t>
  </si>
  <si>
    <t>YÁÑEZ GUILLÉN OSCAR</t>
  </si>
  <si>
    <t>YAGO761110771</t>
  </si>
  <si>
    <t>YAGO761110HDFXLS02</t>
  </si>
  <si>
    <t>ACEVES RAMÍREZ CÉSAR ILAI</t>
  </si>
  <si>
    <t>39068501830</t>
  </si>
  <si>
    <t>AERC850727170</t>
  </si>
  <si>
    <t>AERC850727HDFCMS05</t>
  </si>
  <si>
    <t>27/07/1985</t>
  </si>
  <si>
    <t>ARRIOLA CABALLERO VÍCTOR</t>
  </si>
  <si>
    <t>AICV840712434</t>
  </si>
  <si>
    <t>AICV840712HMCRBC01</t>
  </si>
  <si>
    <t>CANELA ABDALA CARLOS RODRIGO</t>
  </si>
  <si>
    <t>SERVICES CONSULTING ENGINEER</t>
  </si>
  <si>
    <t>CAAC940323PZ5</t>
  </si>
  <si>
    <t>CAAC940323HDFNBR06</t>
  </si>
  <si>
    <t>3 de septiembre de 2018</t>
  </si>
  <si>
    <t>2 meses, 28 días</t>
  </si>
  <si>
    <t>CASAS HERNÁNDEZ ENIA VERÓNICA</t>
  </si>
  <si>
    <t>90119416221</t>
  </si>
  <si>
    <t>CAHE940624GH9</t>
  </si>
  <si>
    <t>CAHE940624MDFSRN09</t>
  </si>
  <si>
    <t>24/06/1994</t>
  </si>
  <si>
    <t>HERNÁNDNEZ SALAZAR HUGO EDUARDO</t>
  </si>
  <si>
    <t>HESH8704023W9</t>
  </si>
  <si>
    <t>HESH870402HMSRLG06</t>
  </si>
  <si>
    <t>3 meses, 4 días</t>
  </si>
  <si>
    <t>GARCÍA LANDAVERDE MICHEL ANTONIO</t>
  </si>
  <si>
    <t>DISEÑADOR GRÁFICO</t>
  </si>
  <si>
    <t>92109103520</t>
  </si>
  <si>
    <t>GALM910327LU7</t>
  </si>
  <si>
    <t>GALM910327HDFRNC06</t>
  </si>
  <si>
    <t>10 de febero 2019</t>
  </si>
  <si>
    <t>terminación de contrato</t>
  </si>
  <si>
    <t>PICHARDO AMARO JAQUELINE</t>
  </si>
  <si>
    <t>20079010839</t>
  </si>
  <si>
    <t>PIAJ900410T29</t>
  </si>
  <si>
    <t>PIAJ900410MDFCMQ05</t>
  </si>
  <si>
    <t>10/04/1990</t>
  </si>
  <si>
    <t>15 de marzo 2019</t>
  </si>
  <si>
    <t xml:space="preserve">ANZASTIGA MONJARDIN DIANA </t>
  </si>
  <si>
    <t>AAMD920603PT8</t>
  </si>
  <si>
    <t>AAMD920603MMCNNN00</t>
  </si>
  <si>
    <t>5 de noviembre 2018</t>
  </si>
  <si>
    <t>4 de marzo 2019</t>
  </si>
  <si>
    <t>14 de febrero 2019</t>
  </si>
  <si>
    <t xml:space="preserve">MOTTE CORONA LEONARDO </t>
  </si>
  <si>
    <t>MOCL891120K51</t>
  </si>
  <si>
    <t>MOCL891120HDFTRN02</t>
  </si>
  <si>
    <t>26 de noviembre de 2018</t>
  </si>
  <si>
    <t>25 de febrero 2019</t>
  </si>
  <si>
    <t>GERMAN MARTINEZ MARIA REMEDIOS</t>
  </si>
  <si>
    <t>CUENTAS POR COBRAR</t>
  </si>
  <si>
    <t>92129350366</t>
  </si>
  <si>
    <t>GEMR930320GQ0</t>
  </si>
  <si>
    <t>GEMR930320MMCRRM04</t>
  </si>
  <si>
    <t>18 de febrero 2019</t>
  </si>
  <si>
    <t>15 de febrero 2019</t>
  </si>
  <si>
    <t xml:space="preserve"> </t>
  </si>
  <si>
    <t>SANCHEZ TORRES ALEJANDRO</t>
  </si>
  <si>
    <t>JEFE DE ALMACEN</t>
  </si>
  <si>
    <t>90098819106</t>
  </si>
  <si>
    <t>SATA8812061X0</t>
  </si>
  <si>
    <t>SATA881206HMCNRL02</t>
  </si>
  <si>
    <t>06/12/1988</t>
  </si>
  <si>
    <t>5 de Julio 2019</t>
  </si>
  <si>
    <t>22 de febrero 2019</t>
  </si>
  <si>
    <t xml:space="preserve">ya hubo un reingreso previamente </t>
  </si>
  <si>
    <t>TREJO TREJO OSCAR ENRIQUE</t>
  </si>
  <si>
    <t>92119230107</t>
  </si>
  <si>
    <t>TETO921016E82</t>
  </si>
  <si>
    <t>TETO921016HDFRRS03</t>
  </si>
  <si>
    <t>4 meses 25 días</t>
  </si>
  <si>
    <t>17 de julio 2019</t>
  </si>
  <si>
    <t>01 de marzo 2019</t>
  </si>
  <si>
    <t>QUINTANAR GUTIERREZ JOSE ANTONIO</t>
  </si>
  <si>
    <t>88806103326</t>
  </si>
  <si>
    <t>QUGA610514FGA</t>
  </si>
  <si>
    <t>QUGA610514HDFNTN02</t>
  </si>
  <si>
    <t xml:space="preserve">01 DE MARZO 2019 </t>
  </si>
  <si>
    <t>28 de febrero 2019</t>
  </si>
  <si>
    <t>MENDOZA HERNANDEZ KAREN</t>
  </si>
  <si>
    <t>9011932768 3</t>
  </si>
  <si>
    <t>21 de febrero 2019</t>
  </si>
  <si>
    <t>20 de marzo 2019</t>
  </si>
  <si>
    <t>14 de marzo 2019</t>
  </si>
  <si>
    <t>RONQUILLO RUÍZ ADRIANA</t>
  </si>
  <si>
    <t>82048217952</t>
  </si>
  <si>
    <t>RORA820203SN3</t>
  </si>
  <si>
    <t>RORA820203MDFNZD01</t>
  </si>
  <si>
    <t>03/02/1982</t>
  </si>
  <si>
    <t>16 de marzo 2019</t>
  </si>
  <si>
    <t>REYES MACHUCA JETET NICOLE</t>
  </si>
  <si>
    <t>TESTER</t>
  </si>
  <si>
    <t>REMJ950503S74</t>
  </si>
  <si>
    <t>REMJ950503MMCYCT03</t>
  </si>
  <si>
    <t>ARENAS GARCÍA SERGIO DAVID</t>
  </si>
  <si>
    <t>15118704574</t>
  </si>
  <si>
    <t>AEGS870224PF7</t>
  </si>
  <si>
    <t>AEGS870224HMSRRR00</t>
  </si>
  <si>
    <t>24/02/1987</t>
  </si>
  <si>
    <t>01 de abril 2019</t>
  </si>
  <si>
    <t>BARRERA CALDERÓN CINTHIA</t>
  </si>
  <si>
    <t>BACC9007283N2</t>
  </si>
  <si>
    <t>BACC900728MDFRLN05</t>
  </si>
  <si>
    <t>28/07/1990</t>
  </si>
  <si>
    <t>5 meses 16 días</t>
  </si>
  <si>
    <t>1  de Junio 2019</t>
  </si>
  <si>
    <t>04 de abril 2019</t>
  </si>
  <si>
    <t>CASTILLO HERNÁNDEZ HÉCTOR DAVID</t>
  </si>
  <si>
    <t>92078740211</t>
  </si>
  <si>
    <t>CAHH870518UF6</t>
  </si>
  <si>
    <t>CAHH870518HDFSRC07</t>
  </si>
  <si>
    <t>18/05/1987</t>
  </si>
  <si>
    <t>CHE SÁNCHEZ JOSUÉ</t>
  </si>
  <si>
    <t>43119296952</t>
  </si>
  <si>
    <t>CESJ920623AV7</t>
  </si>
  <si>
    <t>CESJ920623HDFHMS01</t>
  </si>
  <si>
    <t>23/06/1992</t>
  </si>
  <si>
    <t>COLLAZO BALMACEDA JIMENA</t>
  </si>
  <si>
    <t>92078848147</t>
  </si>
  <si>
    <t>COBJ880527TC4</t>
  </si>
  <si>
    <t>COBJ880527MDFLLM02</t>
  </si>
  <si>
    <t>30 de junio 2019</t>
  </si>
  <si>
    <t>CONTRERAS GARCÍA ROSA ISELA</t>
  </si>
  <si>
    <t>01139005597</t>
  </si>
  <si>
    <t>COGR900830EP5</t>
  </si>
  <si>
    <t>COGR900830MDFNRS08</t>
  </si>
  <si>
    <t>30/08/1990</t>
  </si>
  <si>
    <t>DUQUE GONZÁLEZ CHRISTIAN BERNARDO</t>
  </si>
  <si>
    <t>92089070426</t>
  </si>
  <si>
    <t>DUGC900408G79</t>
  </si>
  <si>
    <t>DUGC900408HDFQNH06</t>
  </si>
  <si>
    <t>08/04/1990</t>
  </si>
  <si>
    <t>LAGOS CASTILLO BRENDA YOLANDA</t>
  </si>
  <si>
    <t>PROJECT SPECIALIST JR.</t>
  </si>
  <si>
    <t>11109007671</t>
  </si>
  <si>
    <t>LACB9003231K4</t>
  </si>
  <si>
    <t>LACB900323MDFGSR02</t>
  </si>
  <si>
    <t>23/03/1990</t>
  </si>
  <si>
    <t>LOPEZ SAUCEDO JESUS GABRIEL</t>
  </si>
  <si>
    <t>LOSJ920401TY8</t>
  </si>
  <si>
    <t>LOSJ920401HSRPCS01</t>
  </si>
  <si>
    <t>19 de marzo de 2019</t>
  </si>
  <si>
    <t>18 de abril 2019</t>
  </si>
  <si>
    <t>MIRANDA PEÑA SUSANA MARGARITA</t>
  </si>
  <si>
    <t>PROJECT MANAGER JR.</t>
  </si>
  <si>
    <t>MIPS890203598</t>
  </si>
  <si>
    <t>MIPS890203MDFRXS09</t>
  </si>
  <si>
    <t>28 de enero de 2019</t>
  </si>
  <si>
    <t>28 de mayo 2019</t>
  </si>
  <si>
    <t>PARRA PARRA PEDRO</t>
  </si>
  <si>
    <t>04007633342</t>
  </si>
  <si>
    <t>PAPP761218B65</t>
  </si>
  <si>
    <t>PAPP761218HNTRRD06</t>
  </si>
  <si>
    <t>PÉREZ MONTES FERNANDO</t>
  </si>
  <si>
    <t>11078303671</t>
  </si>
  <si>
    <t>PEMF8310221M1</t>
  </si>
  <si>
    <t>PEMF831022HDFRNR03</t>
  </si>
  <si>
    <t>22/10/1983</t>
  </si>
  <si>
    <t>RIVERA RAMÍREZ JAVIER</t>
  </si>
  <si>
    <t>RIRJ910926D12</t>
  </si>
  <si>
    <t>RIRJ910926HDFVMV04</t>
  </si>
  <si>
    <t>RODRÍGUEZ RABADÁN ANTONIO DE JESÚS</t>
  </si>
  <si>
    <t>RORA900909HZ9</t>
  </si>
  <si>
    <t>RORA900909HMCDBN07</t>
  </si>
  <si>
    <t>SOTO VALADEZ DELTA OFELIA</t>
  </si>
  <si>
    <t>01957206848</t>
  </si>
  <si>
    <t>SOVD720110BX3</t>
  </si>
  <si>
    <t>SOVD720110MDFTLL07</t>
  </si>
  <si>
    <t>GARCIA HERNANDEZ JULIO CESAR</t>
  </si>
  <si>
    <t>GAHJ730128DE6</t>
  </si>
  <si>
    <t>GAHJ730128HDFRRL03</t>
  </si>
  <si>
    <t>31 de octubre de 2018</t>
  </si>
  <si>
    <t>LOPEZ SANDOVAL EDGAR</t>
  </si>
  <si>
    <t>ACTUARIO</t>
  </si>
  <si>
    <t>LOSE7203153Q4</t>
  </si>
  <si>
    <t>LOSE720315HDFPND03</t>
  </si>
  <si>
    <t>15/03/1972</t>
  </si>
  <si>
    <t>15 de abril 2019</t>
  </si>
  <si>
    <t>CASTILLO PADILLA ISIDRO ROBERTO</t>
  </si>
  <si>
    <t>CAPI830916DP0</t>
  </si>
  <si>
    <t>CAPI830916HDFSDS03</t>
  </si>
  <si>
    <t>15 de octubre del 2018</t>
  </si>
  <si>
    <t>21 DE ABRIL DE 2019</t>
  </si>
  <si>
    <t>SERRALDE RUIZ KARIN</t>
  </si>
  <si>
    <t>*07017605168</t>
  </si>
  <si>
    <t>SERK761201QKI</t>
  </si>
  <si>
    <t>SERK761201MDFRZR08</t>
  </si>
  <si>
    <t>28 de septiembre 2018</t>
  </si>
  <si>
    <t>07 DE ABRIL DE 2019</t>
  </si>
  <si>
    <t xml:space="preserve">LOPEZ ROMERO PAOLA SARAY </t>
  </si>
  <si>
    <t>AUXILIAR DE RRHH, RECLUTAMIENTO Y SELECCIÓN</t>
  </si>
  <si>
    <t>LORP900113DR2</t>
  </si>
  <si>
    <t>LORP900113MDFPML07</t>
  </si>
  <si>
    <t>29 de octubre 2018</t>
  </si>
  <si>
    <t>29 de septiembre 2019</t>
  </si>
  <si>
    <t>25 de abril 2019</t>
  </si>
  <si>
    <t>PLANCHER  RICKSON</t>
  </si>
  <si>
    <t>PARI780810MH6</t>
  </si>
  <si>
    <t>PAXR780810HNELXC00</t>
  </si>
  <si>
    <t>30 de abril 2019</t>
  </si>
  <si>
    <t>DIRECTOR DE ADMINISTRACION Y FINANZAS</t>
  </si>
  <si>
    <t>ZAGA671028T76</t>
  </si>
  <si>
    <t>ZAGA671028HDFVRL05</t>
  </si>
  <si>
    <t>17 de mayo 2019</t>
  </si>
  <si>
    <t>15 de mayo 2019</t>
  </si>
  <si>
    <t>SARL850622554</t>
  </si>
  <si>
    <t>SARL850622MDFNMR00</t>
  </si>
  <si>
    <t>19 de julio 2019</t>
  </si>
  <si>
    <t>20 de mayo 2019</t>
  </si>
  <si>
    <t>MENDEZ CARRANCO ERICK</t>
  </si>
  <si>
    <t>INGENIERO EN AUDIO</t>
  </si>
  <si>
    <t>MECE910731FH2</t>
  </si>
  <si>
    <t>MECE910731HDFNRR01</t>
  </si>
  <si>
    <t>9 de octubre 2018</t>
  </si>
  <si>
    <t>7 de agosto 2019</t>
  </si>
  <si>
    <t>22 de mayo 2019</t>
  </si>
  <si>
    <t>LIDER DE PROYECTO</t>
  </si>
  <si>
    <t>COMG700109R92</t>
  </si>
  <si>
    <t>COMG700109MDFVRB05</t>
  </si>
  <si>
    <t>09/01/1970</t>
  </si>
  <si>
    <t>8 de julio 219</t>
  </si>
  <si>
    <t>31 de mayo 2019</t>
  </si>
  <si>
    <t>MOGJ641223A10</t>
  </si>
  <si>
    <t>MOGJ641223HMCNNN03</t>
  </si>
  <si>
    <t>27 de mayo 2019</t>
  </si>
  <si>
    <t>incapacidad</t>
  </si>
  <si>
    <t>GOFA830529184</t>
  </si>
  <si>
    <t>GOFA830529HDFLRL03</t>
  </si>
  <si>
    <t>26 de mayo 2019</t>
  </si>
  <si>
    <t>92108614220</t>
  </si>
  <si>
    <t>ZUML861103BN2</t>
  </si>
  <si>
    <t>ZUML861103HVZRRS03</t>
  </si>
  <si>
    <t>03/11/1986</t>
  </si>
  <si>
    <t>94078424135</t>
  </si>
  <si>
    <t>GAPG841108KC5</t>
  </si>
  <si>
    <t>GAPG841108HDFSRB00</t>
  </si>
  <si>
    <t>08/11/1984</t>
  </si>
  <si>
    <t>20017807395</t>
  </si>
  <si>
    <t>GUCE780711Q78</t>
  </si>
  <si>
    <t>GUCE780711HDFRJD03</t>
  </si>
  <si>
    <t>11/07/1978</t>
  </si>
  <si>
    <t>LUGD7112296N4</t>
  </si>
  <si>
    <t>LUGD711229HDFNRV08</t>
  </si>
  <si>
    <t>10 de septiembre de 2018</t>
  </si>
  <si>
    <t>2 meses, 21 días</t>
  </si>
  <si>
    <t>19786206102</t>
  </si>
  <si>
    <t>ROSJ6103104V8</t>
  </si>
  <si>
    <t>ROSJ610310HGTDNN08</t>
  </si>
  <si>
    <t>2 de junio 2019</t>
  </si>
  <si>
    <t>11 de junio 2019</t>
  </si>
  <si>
    <t>término de contrato</t>
  </si>
  <si>
    <t xml:space="preserve">mal trato hacia el personal </t>
  </si>
  <si>
    <t>COVARRUBIAS FRANCO CARLOS</t>
  </si>
  <si>
    <t>SOPORTE TÉCNICO</t>
  </si>
  <si>
    <t>COFC920531DM9</t>
  </si>
  <si>
    <t>COFC920531HMCVRR05</t>
  </si>
  <si>
    <t>24 de agosto de 2018</t>
  </si>
  <si>
    <t>30 de julio 2019</t>
  </si>
  <si>
    <t>14 de junio 2019</t>
  </si>
  <si>
    <t xml:space="preserve">renunció por carga de trabajo exesivo </t>
  </si>
  <si>
    <t>GAMM9107058L5</t>
  </si>
  <si>
    <t>GAMM910705MDFRRR06</t>
  </si>
  <si>
    <t>1 de diciembre 2019</t>
  </si>
  <si>
    <t>28 de junio 2019</t>
  </si>
  <si>
    <t xml:space="preserve"> ANALISTA CUENTAS POR COBRAR</t>
  </si>
  <si>
    <t>GUVG9003198D5</t>
  </si>
  <si>
    <t>GUVG900319MMCRGB04</t>
  </si>
  <si>
    <t>$10.250.00</t>
  </si>
  <si>
    <t>18 de octubre 2019</t>
  </si>
  <si>
    <t>HERNANDEZ SOTO DIANA ITZEL</t>
  </si>
  <si>
    <t>26159654701</t>
  </si>
  <si>
    <t>HESD960309JA2</t>
  </si>
  <si>
    <t>HESD960309MDFRTN03</t>
  </si>
  <si>
    <t>15 de noviembre 2019</t>
  </si>
  <si>
    <t>buen desempeño</t>
  </si>
  <si>
    <t xml:space="preserve">CAMACHO HERNANDEZ JOSE LUIS </t>
  </si>
  <si>
    <t>CAHL8509174Z1</t>
  </si>
  <si>
    <t>CAHL850917HDFMRS02</t>
  </si>
  <si>
    <t>10 de julio 2019</t>
  </si>
  <si>
    <t>31 de julio 2019</t>
  </si>
  <si>
    <t>falta de compromiso</t>
  </si>
  <si>
    <t>CAMC931224K50</t>
  </si>
  <si>
    <t>CAMC931224MMCHYR06</t>
  </si>
  <si>
    <t>18 de agosto 2019</t>
  </si>
  <si>
    <t>31 de agosto 2019</t>
  </si>
  <si>
    <t>relaciones personales en el trabajo</t>
  </si>
  <si>
    <t>CILY930407US4</t>
  </si>
  <si>
    <t>CILY930407MDFSNR15</t>
  </si>
  <si>
    <t>9 meses</t>
  </si>
  <si>
    <t>20 de febrero 2020</t>
  </si>
  <si>
    <t>15 de agosto 2019</t>
  </si>
  <si>
    <t>trato indebido con los provedores</t>
  </si>
  <si>
    <t>CARF9011087G0</t>
  </si>
  <si>
    <t>CARF901108MMCSMR01</t>
  </si>
  <si>
    <t>5 de junio de 2018</t>
  </si>
  <si>
    <t xml:space="preserve">9 de agosto 2019 </t>
  </si>
  <si>
    <t>DAMN930816L81</t>
  </si>
  <si>
    <t>DAMN930816MDFHRR04</t>
  </si>
  <si>
    <t>27 de diciembre de 2018</t>
  </si>
  <si>
    <t>45047707067</t>
  </si>
  <si>
    <t>ZAHC770806EC3</t>
  </si>
  <si>
    <t>ZAHC770806HDFMRH09</t>
  </si>
  <si>
    <t>06/08/1977</t>
  </si>
  <si>
    <t>MOFH840612L90</t>
  </si>
  <si>
    <t>MOFH840612HDFRRCOI</t>
  </si>
  <si>
    <t>12/06/1984</t>
  </si>
  <si>
    <t>LOPEZ MARTINEZ CLAUDIA CECILIA ALEJANDRA</t>
  </si>
  <si>
    <t>DIRECTORA DE VENTAS</t>
  </si>
  <si>
    <t>LOMC7906243E8</t>
  </si>
  <si>
    <t>LOMC790624MDFPRL06</t>
  </si>
  <si>
    <t>05 DE FEBRERO DE 2019</t>
  </si>
  <si>
    <t>05 de septiembre 2019</t>
  </si>
  <si>
    <t>28 de agosto 2019</t>
  </si>
  <si>
    <t>1129421663</t>
  </si>
  <si>
    <t>HEPE9404141A5</t>
  </si>
  <si>
    <t>HEPE940414HOCRRD08</t>
  </si>
  <si>
    <t xml:space="preserve">15 de septiembre 2019 </t>
  </si>
  <si>
    <t>ARQUITECTO DE SOFTWARE</t>
  </si>
  <si>
    <t>65038212877</t>
  </si>
  <si>
    <t>ROSL820716NE3</t>
  </si>
  <si>
    <t>ROSL820716HDFDNS02</t>
  </si>
  <si>
    <t>DESARROLLADOR JR. C#</t>
  </si>
  <si>
    <t>O1169004676</t>
  </si>
  <si>
    <t>SAQR9008319D1</t>
  </si>
  <si>
    <t>SAQR900831HDFNZD08</t>
  </si>
  <si>
    <t>NOI</t>
  </si>
  <si>
    <t>AUMENTO</t>
  </si>
  <si>
    <t>1er Sueldo</t>
  </si>
  <si>
    <t>2do Sueldo</t>
  </si>
  <si>
    <t>3er Sueldo</t>
  </si>
  <si>
    <t>4to Sueldo</t>
  </si>
  <si>
    <t xml:space="preserve">Bono </t>
  </si>
  <si>
    <t>BAJA</t>
  </si>
  <si>
    <t>ORYCO - CISCO- INFOSYS</t>
  </si>
  <si>
    <t>BELTRÁN FUENTES CÉSAR ANDRÉS</t>
  </si>
  <si>
    <t>BEFC750405498</t>
  </si>
  <si>
    <t>BEFC750405HDFLNS01</t>
  </si>
  <si>
    <t>15 de octubre 2019</t>
  </si>
  <si>
    <t>al</t>
  </si>
  <si>
    <t>10 de septiembre 2020</t>
  </si>
  <si>
    <t>ARRIAGA GARCÍA NICOLE</t>
  </si>
  <si>
    <t>AIGN990419MMCRRC05</t>
  </si>
  <si>
    <t>AIGN990419823</t>
  </si>
  <si>
    <t>08199916191</t>
  </si>
  <si>
    <t>15 de febrero 2020</t>
  </si>
  <si>
    <t>BECARIO DE RECURSOS HUMANOS</t>
  </si>
  <si>
    <t>AUXILIAR DE RECURSOS HUMANOS</t>
  </si>
  <si>
    <t>AUXILIAR DE LIMPIEZA</t>
  </si>
  <si>
    <t>AUXILIAR DE VIGILANCIA</t>
  </si>
  <si>
    <t>AUXILIAR VEICULAR</t>
  </si>
  <si>
    <t>ANALISTA DE PROYECTOS</t>
  </si>
  <si>
    <t>ANALISTA DE ALMACEN</t>
  </si>
  <si>
    <t>ANALISTA INSTALADOR</t>
  </si>
  <si>
    <t>ANALISTA DE ARQUITECTURA</t>
  </si>
  <si>
    <t>ANALISTA DE OBRA</t>
  </si>
  <si>
    <t>ANALISTA ANIMADOR 2D Y 3D</t>
  </si>
  <si>
    <t>ANALISTA DE SISTEMAS MULTIMEDIA</t>
  </si>
  <si>
    <t xml:space="preserve">ANALISTA DE SOPORTE </t>
  </si>
  <si>
    <t>ANALISTA DE SOPORTE</t>
  </si>
  <si>
    <t>ANALISTA DE SEGURIDAD</t>
  </si>
  <si>
    <t>ANALISTA DE SOPORTE SR</t>
  </si>
  <si>
    <t>ANALISTA DE SOPORTE SR.</t>
  </si>
  <si>
    <t>ANALISTA DE SOPORTE JR.</t>
  </si>
  <si>
    <t>ANALISTA CONTABLE</t>
  </si>
  <si>
    <t>ANALISTA RESPONSABLE DEL SISTEMA DE GESTION DE CALIDAD</t>
  </si>
  <si>
    <t>ANALISTA AUDITOR</t>
  </si>
  <si>
    <t>GERENTE DE ALMACEN</t>
  </si>
  <si>
    <t>GERENTE DE INSTALACIONES</t>
  </si>
  <si>
    <t>GERENTE DE SEGURIDAD</t>
  </si>
  <si>
    <t>GERENTE DE TESORERIA</t>
  </si>
  <si>
    <t xml:space="preserve">DIRECTOR DE INSTALACIONES </t>
  </si>
  <si>
    <t xml:space="preserve">2 meses </t>
  </si>
  <si>
    <t xml:space="preserve">30 de noviembre 2019 </t>
  </si>
  <si>
    <t>terminación de PROYECTO</t>
  </si>
  <si>
    <t>SI</t>
  </si>
  <si>
    <t>3 de abril 2020</t>
  </si>
  <si>
    <t>5 de octubre 2020</t>
  </si>
  <si>
    <t>9 de octubre 2019</t>
  </si>
  <si>
    <t xml:space="preserve">no </t>
  </si>
  <si>
    <t>falseo información</t>
  </si>
  <si>
    <t>30 de septiembre 2019</t>
  </si>
  <si>
    <t>REYES BALTAZAR ITZA YAEL</t>
  </si>
  <si>
    <t>07 de octubre de 2019</t>
  </si>
  <si>
    <t>REBI961016739</t>
  </si>
  <si>
    <t>REBI961016MMCYLT01</t>
  </si>
  <si>
    <t>13 de octubre 2019</t>
  </si>
  <si>
    <t>14 de octubre 2019</t>
  </si>
  <si>
    <t>termino de contrato</t>
  </si>
  <si>
    <t>17 de octubre 2019</t>
  </si>
  <si>
    <t>26 de octubre 2019</t>
  </si>
  <si>
    <t>15 de noviembre 2020</t>
  </si>
  <si>
    <t>29 de noviembre 2020</t>
  </si>
  <si>
    <t>6 de noviembre 2020</t>
  </si>
  <si>
    <t>2 de febrero 2020</t>
  </si>
  <si>
    <t>30 de abril 2020</t>
  </si>
  <si>
    <t>16 de diciembre 2019</t>
  </si>
  <si>
    <t>03 de noviembre 2019</t>
  </si>
  <si>
    <t>9 de noviembre del 2020</t>
  </si>
  <si>
    <t xml:space="preserve">SÁNCHEZ GUZMÁN RICARDO </t>
  </si>
  <si>
    <t>SAGR950429V70</t>
  </si>
  <si>
    <t>SAGR950429HDFNZC04</t>
  </si>
  <si>
    <t>13 de noviembre 2019</t>
  </si>
  <si>
    <t>18 de noviembre 2019</t>
  </si>
  <si>
    <t>17 de mayo 2020</t>
  </si>
  <si>
    <t>30 de noviembre 2019</t>
  </si>
  <si>
    <t>COBRADO</t>
  </si>
  <si>
    <t>24570 + IVA</t>
  </si>
  <si>
    <t xml:space="preserve">90,500 + iva </t>
  </si>
  <si>
    <t>95,000 + iva</t>
  </si>
  <si>
    <t>109,000 + iva</t>
  </si>
  <si>
    <t xml:space="preserve">ANALISTA DE CUENTAS POR COBRAR  </t>
  </si>
  <si>
    <t>19 de febrero 2020</t>
  </si>
  <si>
    <t>06 de enero 2020</t>
  </si>
  <si>
    <t>1 de enero 2020</t>
  </si>
  <si>
    <t>31 de marzo 2020</t>
  </si>
  <si>
    <t>06 de diciembre 2019</t>
  </si>
  <si>
    <t>SOSA RODRÍGUEZ ROBERTO</t>
  </si>
  <si>
    <t xml:space="preserve">PASANTE DE OBRA </t>
  </si>
  <si>
    <t>09 de diciembre 2019</t>
  </si>
  <si>
    <t>SORR881112HMCSDB06</t>
  </si>
  <si>
    <t>SORR881112QC8</t>
  </si>
  <si>
    <t>CORONA CONSTANTINO ANGEL RAFAEL</t>
  </si>
  <si>
    <t>10 de diciembre 2019</t>
  </si>
  <si>
    <t>ASIMILADOS</t>
  </si>
  <si>
    <t>LUNA MIGUEL</t>
  </si>
  <si>
    <t>COCA960904HDFRNN00</t>
  </si>
  <si>
    <t>COCA960904RM8</t>
  </si>
  <si>
    <t>31 de diciembre 2020</t>
  </si>
  <si>
    <t>23 de marzo 2020</t>
  </si>
  <si>
    <t>12 de marzo 2020</t>
  </si>
  <si>
    <t>21 de febrero 2020</t>
  </si>
  <si>
    <t>16 de diciembre del 2019</t>
  </si>
  <si>
    <t>AUXILIAR VEHICULAR</t>
  </si>
  <si>
    <t>MARTINEZ ALVAREZ JORGE ALEXIS</t>
  </si>
  <si>
    <t xml:space="preserve">OLE </t>
  </si>
  <si>
    <t>AUXILIAR ADMINISTRATIVO</t>
  </si>
  <si>
    <t>05 de febrero 2020</t>
  </si>
  <si>
    <t>MAAJ89112GF3</t>
  </si>
  <si>
    <t>MAAJ891112HMCRLR09</t>
  </si>
  <si>
    <t>27 de julio 2020</t>
  </si>
  <si>
    <t>17 de abril 2020</t>
  </si>
  <si>
    <t>12 de febrero 2020</t>
  </si>
  <si>
    <t>06 de abril 2020</t>
  </si>
  <si>
    <t>10 de enero 2021</t>
  </si>
  <si>
    <t>5 de enero 2021</t>
  </si>
  <si>
    <t>23 de abril 2020</t>
  </si>
  <si>
    <t>08 de febrero 2020</t>
  </si>
  <si>
    <t>09 de febrero 2020</t>
  </si>
  <si>
    <t>BECARIO DE DESARROLLO</t>
  </si>
  <si>
    <t>16 de febrero 2020</t>
  </si>
  <si>
    <t>2 meses</t>
  </si>
  <si>
    <t>2 meses, 14 días</t>
  </si>
  <si>
    <t>$13 227.30</t>
  </si>
  <si>
    <t>15 de marzo 2020</t>
  </si>
  <si>
    <t>$14 175.75</t>
  </si>
  <si>
    <t>7 de noviembre 2020</t>
  </si>
  <si>
    <t>31 de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</si>
</sst>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164" formatCode="dd/mm/yyyy;@"/>
    <numFmt numFmtId="165" formatCode="0.0"/>
    <numFmt numFmtId="166" formatCode="d/mm/yy;@"/>
    <numFmt numFmtId="167" formatCode="_-\$* #,##0.00_-;&quot;-$&quot;* #,##0.00_-;_-\$* \-??_-;_-@_-"/>
    <numFmt numFmtId="168" formatCode="\$#,##0.00"/>
    <numFmt numFmtId="169" formatCode="d&quot; de &quot;mmmm&quot; de &quot;yyyy;@"/>
    <numFmt numFmtId="170" formatCode="###,###,##0.00"/>
    <numFmt numFmtId="171" formatCode="\$#,##0.00;[Red]&quot;-$&quot;#,##0.00"/>
    <numFmt numFmtId="172" formatCode="\$#,##0;[Red]&quot;-$&quot;#,##0"/>
  </numFmts>
  <fonts count="12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C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A7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00000"/>
      </patternFill>
    </fill>
    <fill>
      <patternFill patternType="solid">
        <fgColor rgb="FF002060"/>
        <bgColor rgb="FF00008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7" fontId="10" fillId="0" borderId="0" applyBorder="0" applyProtection="0"/>
  </cellStyleXfs>
  <cellXfs count="181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8" fontId="1" fillId="2" borderId="1" xfId="1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9" fontId="2" fillId="4" borderId="1" xfId="0" applyNumberFormat="1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1" applyNumberFormat="1" applyFont="1" applyBorder="1" applyAlignment="1" applyProtection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3" fillId="0" borderId="1" xfId="1" applyNumberFormat="1" applyFont="1" applyBorder="1" applyAlignment="1" applyProtection="1">
      <alignment horizontal="center" vertical="center" wrapText="1"/>
    </xf>
    <xf numFmtId="170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0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169" fontId="2" fillId="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center" vertical="center"/>
    </xf>
    <xf numFmtId="170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8" fontId="2" fillId="5" borderId="1" xfId="1" applyNumberFormat="1" applyFont="1" applyFill="1" applyBorder="1" applyAlignment="1" applyProtection="1">
      <alignment horizontal="center" vertical="center"/>
    </xf>
    <xf numFmtId="0" fontId="0" fillId="0" borderId="1" xfId="0" applyBorder="1"/>
    <xf numFmtId="169" fontId="1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8" fontId="3" fillId="0" borderId="5" xfId="1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1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8" fontId="3" fillId="0" borderId="4" xfId="1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4" fillId="0" borderId="1" xfId="1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6" fontId="2" fillId="0" borderId="2" xfId="0" applyNumberFormat="1" applyFont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9" fontId="2" fillId="6" borderId="1" xfId="0" applyNumberFormat="1" applyFont="1" applyFill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1" fontId="2" fillId="0" borderId="2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172" fontId="2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9" fontId="2" fillId="6" borderId="6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/>
    <xf numFmtId="0" fontId="8" fillId="7" borderId="1" xfId="0" applyFont="1" applyFill="1" applyBorder="1" applyAlignment="1">
      <alignment horizontal="center" vertical="center"/>
    </xf>
    <xf numFmtId="168" fontId="8" fillId="7" borderId="1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8" fillId="7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7" fontId="6" fillId="0" borderId="1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167" fontId="6" fillId="8" borderId="1" xfId="0" applyNumberFormat="1" applyFont="1" applyFill="1" applyBorder="1" applyAlignment="1">
      <alignment horizontal="center" vertical="center"/>
    </xf>
    <xf numFmtId="167" fontId="0" fillId="8" borderId="1" xfId="0" applyNumberFormat="1" applyFill="1" applyBorder="1"/>
    <xf numFmtId="167" fontId="0" fillId="0" borderId="0" xfId="0" applyNumberFormat="1" applyAlignment="1">
      <alignment vertical="center"/>
    </xf>
    <xf numFmtId="167" fontId="0" fillId="0" borderId="0" xfId="0" applyNumberFormat="1"/>
    <xf numFmtId="167" fontId="6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6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167" fontId="6" fillId="9" borderId="1" xfId="0" applyNumberFormat="1" applyFont="1" applyFill="1" applyBorder="1" applyAlignment="1">
      <alignment horizontal="center" vertical="center"/>
    </xf>
    <xf numFmtId="167" fontId="0" fillId="9" borderId="1" xfId="0" applyNumberFormat="1" applyFill="1" applyBorder="1"/>
    <xf numFmtId="167" fontId="0" fillId="5" borderId="0" xfId="0" applyNumberFormat="1" applyFill="1"/>
    <xf numFmtId="171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168" fontId="2" fillId="0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170" fontId="2" fillId="4" borderId="5" xfId="0" applyNumberFormat="1" applyFont="1" applyFill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9" fontId="2" fillId="4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A7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742950</xdr:colOff>
      <xdr:row>47</xdr:row>
      <xdr:rowOff>152400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37DE45E6-F2BC-4D67-B6FA-9988BF847B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D2" sqref="D2"/>
    </sheetView>
  </sheetViews>
  <sheetFormatPr baseColWidth="10" defaultColWidth="9.140625" defaultRowHeight="15" x14ac:dyDescent="0.25"/>
  <cols>
    <col min="1" max="1" width="47.140625" customWidth="1"/>
    <col min="2" max="2" width="25.28515625" customWidth="1"/>
    <col min="3" max="3" width="61.85546875" bestFit="1" customWidth="1"/>
    <col min="4" max="4" width="15.85546875" bestFit="1" customWidth="1"/>
    <col min="5" max="5" width="18.85546875" bestFit="1" customWidth="1"/>
    <col min="6" max="6" width="25" bestFit="1" customWidth="1"/>
    <col min="7" max="7" width="28.42578125" bestFit="1" customWidth="1"/>
    <col min="8" max="8" width="11" bestFit="1" customWidth="1"/>
    <col min="9" max="9" width="36.42578125" bestFit="1" customWidth="1"/>
    <col min="10" max="10" width="25.42578125" bestFit="1" customWidth="1"/>
    <col min="11" max="11" width="43.140625" bestFit="1" customWidth="1"/>
    <col min="12" max="12" width="31.28515625" bestFit="1" customWidth="1"/>
    <col min="13" max="13" width="37.5703125" customWidth="1"/>
    <col min="14" max="14" width="67" style="1" customWidth="1"/>
    <col min="15" max="1025" width="10.5703125" customWidth="1"/>
  </cols>
  <sheetData>
    <row r="1" spans="1:38" ht="15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6" t="s">
        <v>9</v>
      </c>
      <c r="K1" s="2" t="s">
        <v>10</v>
      </c>
      <c r="L1" s="7" t="s">
        <v>11</v>
      </c>
      <c r="M1" s="2" t="s">
        <v>12</v>
      </c>
      <c r="N1" s="2" t="s">
        <v>13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5.75" x14ac:dyDescent="0.25">
      <c r="A2" s="19" t="s">
        <v>1117</v>
      </c>
      <c r="B2" s="20" t="s">
        <v>68</v>
      </c>
      <c r="C2" s="20" t="s">
        <v>61</v>
      </c>
      <c r="D2" s="54" t="s">
        <v>1120</v>
      </c>
      <c r="E2" s="20" t="s">
        <v>1119</v>
      </c>
      <c r="F2" s="20" t="s">
        <v>1118</v>
      </c>
      <c r="G2" s="22">
        <v>36269</v>
      </c>
      <c r="H2" s="28">
        <f t="shared" ref="H2:H21" ca="1" si="0">((I2-G2)/365)</f>
        <v>20.761643835616439</v>
      </c>
      <c r="I2" s="14">
        <f t="shared" ref="I2:I41" ca="1" si="1">TODAY()</f>
        <v>43847</v>
      </c>
      <c r="J2" s="23" t="s">
        <v>315</v>
      </c>
      <c r="K2" s="20" t="s">
        <v>1227</v>
      </c>
      <c r="L2" s="24">
        <v>3747.93</v>
      </c>
      <c r="M2" s="20" t="s">
        <v>1226</v>
      </c>
      <c r="O2" s="18"/>
      <c r="P2" s="18"/>
    </row>
    <row r="3" spans="1:38" ht="15.75" x14ac:dyDescent="0.25">
      <c r="A3" s="19" t="s">
        <v>42</v>
      </c>
      <c r="B3" s="20" t="s">
        <v>22</v>
      </c>
      <c r="C3" s="20" t="s">
        <v>1138</v>
      </c>
      <c r="D3" s="21">
        <v>42947900694</v>
      </c>
      <c r="E3" s="20" t="s">
        <v>44</v>
      </c>
      <c r="F3" s="20" t="s">
        <v>45</v>
      </c>
      <c r="G3" s="22">
        <v>29005</v>
      </c>
      <c r="H3" s="28">
        <f t="shared" ca="1" si="0"/>
        <v>40.663013698630138</v>
      </c>
      <c r="I3" s="14">
        <f t="shared" ca="1" si="1"/>
        <v>43847</v>
      </c>
      <c r="J3" s="32" t="s">
        <v>46</v>
      </c>
      <c r="K3" s="20" t="s">
        <v>35</v>
      </c>
      <c r="L3" s="24" t="s">
        <v>47</v>
      </c>
      <c r="M3" s="20" t="s">
        <v>1180</v>
      </c>
      <c r="O3" s="18"/>
      <c r="P3" s="18"/>
    </row>
    <row r="4" spans="1:38" ht="15.75" x14ac:dyDescent="0.25">
      <c r="A4" s="9" t="s">
        <v>54</v>
      </c>
      <c r="B4" s="10" t="s">
        <v>22</v>
      </c>
      <c r="C4" s="10" t="s">
        <v>1145</v>
      </c>
      <c r="D4" s="11">
        <v>39977517687</v>
      </c>
      <c r="E4" s="34" t="s">
        <v>56</v>
      </c>
      <c r="F4" s="10" t="s">
        <v>57</v>
      </c>
      <c r="G4" s="12" t="s">
        <v>58</v>
      </c>
      <c r="H4" s="13">
        <f t="shared" ca="1" si="0"/>
        <v>44.747945205479454</v>
      </c>
      <c r="I4" s="14">
        <f t="shared" ca="1" si="1"/>
        <v>43847</v>
      </c>
      <c r="J4" s="15">
        <v>39645</v>
      </c>
      <c r="K4" s="10" t="s">
        <v>20</v>
      </c>
      <c r="L4" s="16">
        <v>17477.38</v>
      </c>
      <c r="M4" s="16" t="s">
        <v>20</v>
      </c>
      <c r="N4" s="17"/>
      <c r="O4" s="18"/>
      <c r="P4" s="18"/>
    </row>
    <row r="5" spans="1:38" ht="15.75" x14ac:dyDescent="0.25">
      <c r="A5" s="19" t="s">
        <v>59</v>
      </c>
      <c r="B5" s="20" t="s">
        <v>60</v>
      </c>
      <c r="C5" s="20" t="s">
        <v>1225</v>
      </c>
      <c r="D5" s="21">
        <v>50179958413</v>
      </c>
      <c r="E5" s="20" t="s">
        <v>62</v>
      </c>
      <c r="F5" s="20" t="s">
        <v>63</v>
      </c>
      <c r="G5" s="22">
        <v>36199</v>
      </c>
      <c r="H5" s="28">
        <f t="shared" ca="1" si="0"/>
        <v>20.953424657534246</v>
      </c>
      <c r="I5" s="14">
        <f t="shared" ca="1" si="1"/>
        <v>43847</v>
      </c>
      <c r="J5" s="32" t="s">
        <v>64</v>
      </c>
      <c r="K5" s="20" t="s">
        <v>65</v>
      </c>
      <c r="L5" s="24">
        <v>4000</v>
      </c>
      <c r="M5" s="20" t="s">
        <v>1233</v>
      </c>
      <c r="O5" s="18"/>
      <c r="P5" s="18"/>
    </row>
    <row r="6" spans="1:38" ht="15.75" x14ac:dyDescent="0.25">
      <c r="A6" s="9" t="s">
        <v>67</v>
      </c>
      <c r="B6" s="10" t="s">
        <v>22</v>
      </c>
      <c r="C6" s="10" t="s">
        <v>73</v>
      </c>
      <c r="D6" s="11" t="s">
        <v>70</v>
      </c>
      <c r="E6" s="10" t="s">
        <v>71</v>
      </c>
      <c r="F6" s="10" t="s">
        <v>72</v>
      </c>
      <c r="G6" s="12">
        <v>24462</v>
      </c>
      <c r="H6" s="13">
        <f t="shared" ca="1" si="0"/>
        <v>53.109589041095887</v>
      </c>
      <c r="I6" s="14">
        <f t="shared" ca="1" si="1"/>
        <v>43847</v>
      </c>
      <c r="J6" s="15">
        <v>42835</v>
      </c>
      <c r="K6" s="10" t="s">
        <v>20</v>
      </c>
      <c r="L6" s="16">
        <v>15000</v>
      </c>
      <c r="M6" s="16" t="s">
        <v>20</v>
      </c>
      <c r="N6" s="17"/>
      <c r="O6" s="18"/>
      <c r="P6" s="18"/>
    </row>
    <row r="7" spans="1:38" ht="15.75" x14ac:dyDescent="0.25">
      <c r="A7" s="9" t="s">
        <v>67</v>
      </c>
      <c r="B7" s="10" t="s">
        <v>68</v>
      </c>
      <c r="C7" s="10" t="s">
        <v>69</v>
      </c>
      <c r="D7" s="11" t="s">
        <v>70</v>
      </c>
      <c r="E7" s="10" t="s">
        <v>71</v>
      </c>
      <c r="F7" s="10" t="s">
        <v>72</v>
      </c>
      <c r="G7" s="12">
        <v>24462</v>
      </c>
      <c r="H7" s="13">
        <f t="shared" ca="1" si="0"/>
        <v>53.109589041095887</v>
      </c>
      <c r="I7" s="14">
        <f t="shared" ca="1" si="1"/>
        <v>43847</v>
      </c>
      <c r="J7" s="15">
        <v>41548</v>
      </c>
      <c r="K7" s="10" t="s">
        <v>20</v>
      </c>
      <c r="L7" s="16">
        <v>34420</v>
      </c>
      <c r="M7" s="10" t="s">
        <v>20</v>
      </c>
      <c r="N7" s="17"/>
      <c r="O7" s="18"/>
      <c r="P7" s="18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ht="15.75" x14ac:dyDescent="0.25">
      <c r="A8" s="9" t="s">
        <v>74</v>
      </c>
      <c r="B8" s="10" t="s">
        <v>68</v>
      </c>
      <c r="C8" s="10" t="s">
        <v>1147</v>
      </c>
      <c r="D8" s="11">
        <v>90926304941</v>
      </c>
      <c r="E8" s="10" t="s">
        <v>75</v>
      </c>
      <c r="F8" s="10" t="s">
        <v>76</v>
      </c>
      <c r="G8" s="12">
        <v>23090</v>
      </c>
      <c r="H8" s="13">
        <f t="shared" ca="1" si="0"/>
        <v>56.868493150684934</v>
      </c>
      <c r="I8" s="14">
        <f t="shared" ca="1" si="1"/>
        <v>43847</v>
      </c>
      <c r="J8" s="15">
        <v>41883</v>
      </c>
      <c r="K8" s="10" t="s">
        <v>20</v>
      </c>
      <c r="L8" s="16">
        <v>25920</v>
      </c>
      <c r="M8" s="10" t="s">
        <v>20</v>
      </c>
      <c r="N8" s="17"/>
      <c r="O8" s="18"/>
      <c r="P8" s="18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ht="15.75" x14ac:dyDescent="0.25">
      <c r="A9" s="9" t="s">
        <v>77</v>
      </c>
      <c r="B9" s="10" t="s">
        <v>22</v>
      </c>
      <c r="C9" s="10" t="s">
        <v>977</v>
      </c>
      <c r="D9" s="11"/>
      <c r="E9" s="10"/>
      <c r="F9" s="10"/>
      <c r="G9" s="12">
        <v>24854</v>
      </c>
      <c r="H9" s="13">
        <f t="shared" ca="1" si="0"/>
        <v>52.035616438356165</v>
      </c>
      <c r="I9" s="14">
        <f t="shared" ca="1" si="1"/>
        <v>43847</v>
      </c>
      <c r="J9" s="15"/>
      <c r="K9" s="10" t="s">
        <v>20</v>
      </c>
      <c r="L9" s="16">
        <v>15000</v>
      </c>
      <c r="M9" s="10" t="s">
        <v>20</v>
      </c>
      <c r="N9" s="17"/>
      <c r="O9" s="18"/>
      <c r="P9" s="18"/>
    </row>
    <row r="10" spans="1:38" ht="15.75" x14ac:dyDescent="0.25">
      <c r="A10" s="9" t="s">
        <v>78</v>
      </c>
      <c r="B10" s="10" t="s">
        <v>22</v>
      </c>
      <c r="C10" s="10" t="s">
        <v>1084</v>
      </c>
      <c r="D10" s="11">
        <v>90937119643</v>
      </c>
      <c r="E10" s="34" t="s">
        <v>79</v>
      </c>
      <c r="F10" s="10" t="s">
        <v>80</v>
      </c>
      <c r="G10" s="12">
        <v>26254</v>
      </c>
      <c r="H10" s="13">
        <f t="shared" ca="1" si="0"/>
        <v>48.2</v>
      </c>
      <c r="I10" s="14">
        <f t="shared" ca="1" si="1"/>
        <v>43847</v>
      </c>
      <c r="J10" s="15">
        <v>41122</v>
      </c>
      <c r="K10" s="10" t="s">
        <v>20</v>
      </c>
      <c r="L10" s="16">
        <v>40000</v>
      </c>
      <c r="M10" s="16" t="s">
        <v>20</v>
      </c>
      <c r="N10" s="17"/>
      <c r="O10" s="18"/>
      <c r="P10" s="18"/>
    </row>
    <row r="11" spans="1:38" ht="15.75" x14ac:dyDescent="0.25">
      <c r="A11" s="19" t="s">
        <v>81</v>
      </c>
      <c r="B11" s="20" t="s">
        <v>68</v>
      </c>
      <c r="C11" s="20" t="s">
        <v>1134</v>
      </c>
      <c r="D11" s="21" t="s">
        <v>82</v>
      </c>
      <c r="E11" s="20" t="s">
        <v>83</v>
      </c>
      <c r="F11" s="20" t="s">
        <v>84</v>
      </c>
      <c r="G11" s="22">
        <v>32312</v>
      </c>
      <c r="H11" s="28">
        <f t="shared" ca="1" si="0"/>
        <v>31.602739726027398</v>
      </c>
      <c r="I11" s="14">
        <f t="shared" ca="1" si="1"/>
        <v>43847</v>
      </c>
      <c r="J11" s="23">
        <v>41568</v>
      </c>
      <c r="K11" s="20" t="s">
        <v>85</v>
      </c>
      <c r="L11" s="36">
        <v>7600</v>
      </c>
      <c r="M11" s="20" t="s">
        <v>86</v>
      </c>
      <c r="N11" s="17"/>
      <c r="O11" s="18"/>
      <c r="P11" s="18"/>
    </row>
    <row r="12" spans="1:38" ht="15.75" x14ac:dyDescent="0.25">
      <c r="A12" s="19" t="s">
        <v>97</v>
      </c>
      <c r="B12" s="20" t="s">
        <v>22</v>
      </c>
      <c r="C12" s="20" t="s">
        <v>1126</v>
      </c>
      <c r="D12" s="21">
        <v>19169254042</v>
      </c>
      <c r="E12" s="20" t="s">
        <v>98</v>
      </c>
      <c r="F12" s="20" t="s">
        <v>99</v>
      </c>
      <c r="G12" s="22">
        <v>33658</v>
      </c>
      <c r="H12" s="28">
        <f t="shared" ca="1" si="0"/>
        <v>27.915068493150685</v>
      </c>
      <c r="I12" s="14">
        <f t="shared" ca="1" si="1"/>
        <v>43847</v>
      </c>
      <c r="J12" s="32" t="s">
        <v>100</v>
      </c>
      <c r="K12" s="20" t="s">
        <v>101</v>
      </c>
      <c r="L12" s="24">
        <v>9500</v>
      </c>
      <c r="M12" s="39" t="s">
        <v>1121</v>
      </c>
      <c r="N12" s="17"/>
      <c r="O12" s="18"/>
      <c r="P12" s="1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5.75" x14ac:dyDescent="0.25">
      <c r="A13" s="19" t="s">
        <v>102</v>
      </c>
      <c r="B13" s="20" t="s">
        <v>68</v>
      </c>
      <c r="C13" s="20" t="s">
        <v>1126</v>
      </c>
      <c r="D13" s="21" t="s">
        <v>103</v>
      </c>
      <c r="E13" s="20" t="s">
        <v>104</v>
      </c>
      <c r="F13" s="20" t="s">
        <v>105</v>
      </c>
      <c r="G13" s="22">
        <v>27631</v>
      </c>
      <c r="H13" s="28">
        <f t="shared" ca="1" si="0"/>
        <v>44.42739726027397</v>
      </c>
      <c r="I13" s="14">
        <f t="shared" ca="1" si="1"/>
        <v>43847</v>
      </c>
      <c r="J13" s="23" t="s">
        <v>106</v>
      </c>
      <c r="K13" s="20" t="s">
        <v>35</v>
      </c>
      <c r="L13" s="24">
        <v>9420</v>
      </c>
      <c r="M13" s="39" t="s">
        <v>107</v>
      </c>
      <c r="N13" s="17"/>
      <c r="O13" s="18"/>
      <c r="P13" s="18"/>
    </row>
    <row r="14" spans="1:38" ht="15.75" x14ac:dyDescent="0.25">
      <c r="A14" s="19" t="s">
        <v>108</v>
      </c>
      <c r="B14" s="20" t="s">
        <v>68</v>
      </c>
      <c r="C14" s="20" t="s">
        <v>109</v>
      </c>
      <c r="D14" s="21" t="s">
        <v>110</v>
      </c>
      <c r="E14" s="20" t="s">
        <v>111</v>
      </c>
      <c r="F14" s="20" t="s">
        <v>112</v>
      </c>
      <c r="G14" s="22">
        <v>24639</v>
      </c>
      <c r="H14" s="28">
        <f t="shared" ca="1" si="0"/>
        <v>52.624657534246573</v>
      </c>
      <c r="I14" s="14">
        <f t="shared" ca="1" si="1"/>
        <v>43847</v>
      </c>
      <c r="J14" s="23">
        <v>42920</v>
      </c>
      <c r="K14" s="20" t="s">
        <v>85</v>
      </c>
      <c r="L14" s="24">
        <v>11800</v>
      </c>
      <c r="M14" s="154" t="s">
        <v>1232</v>
      </c>
      <c r="N14" s="17"/>
      <c r="O14" s="18"/>
      <c r="P14" s="18"/>
    </row>
    <row r="15" spans="1:38" ht="15.75" x14ac:dyDescent="0.25">
      <c r="A15" s="19" t="s">
        <v>1198</v>
      </c>
      <c r="B15" s="20" t="s">
        <v>68</v>
      </c>
      <c r="C15" s="20" t="s">
        <v>1130</v>
      </c>
      <c r="D15" s="21">
        <v>17199682596</v>
      </c>
      <c r="E15" s="20" t="s">
        <v>1203</v>
      </c>
      <c r="F15" s="20" t="s">
        <v>1202</v>
      </c>
      <c r="G15" s="22">
        <v>35312</v>
      </c>
      <c r="H15" s="28">
        <f t="shared" ca="1" si="0"/>
        <v>23.383561643835616</v>
      </c>
      <c r="I15" s="14">
        <f t="shared" ca="1" si="1"/>
        <v>43847</v>
      </c>
      <c r="J15" s="23" t="s">
        <v>1199</v>
      </c>
      <c r="K15" s="20" t="s">
        <v>27</v>
      </c>
      <c r="L15" s="41">
        <v>8500</v>
      </c>
      <c r="M15" s="20" t="s">
        <v>1224</v>
      </c>
      <c r="N15" s="17"/>
      <c r="O15" s="18"/>
      <c r="P15" s="18"/>
    </row>
    <row r="16" spans="1:38" ht="15.75" x14ac:dyDescent="0.25">
      <c r="A16" s="67" t="s">
        <v>118</v>
      </c>
      <c r="B16" s="20" t="s">
        <v>68</v>
      </c>
      <c r="C16" s="20" t="s">
        <v>119</v>
      </c>
      <c r="D16" s="21" t="s">
        <v>120</v>
      </c>
      <c r="E16" s="20" t="s">
        <v>121</v>
      </c>
      <c r="F16" s="20" t="s">
        <v>122</v>
      </c>
      <c r="G16" s="22">
        <v>32210</v>
      </c>
      <c r="H16" s="28">
        <f t="shared" ca="1" si="0"/>
        <v>31.882191780821916</v>
      </c>
      <c r="I16" s="14">
        <f t="shared" ca="1" si="1"/>
        <v>43847</v>
      </c>
      <c r="J16" s="23">
        <v>42268</v>
      </c>
      <c r="K16" s="20" t="s">
        <v>85</v>
      </c>
      <c r="L16" s="41">
        <v>14920</v>
      </c>
      <c r="M16" s="20" t="s">
        <v>1168</v>
      </c>
      <c r="N16" s="17"/>
      <c r="O16" s="18"/>
      <c r="P16" s="18"/>
    </row>
    <row r="17" spans="1:38" ht="15.75" x14ac:dyDescent="0.25">
      <c r="A17" s="9" t="s">
        <v>129</v>
      </c>
      <c r="B17" s="10" t="s">
        <v>68</v>
      </c>
      <c r="C17" s="10" t="s">
        <v>1127</v>
      </c>
      <c r="D17" s="11" t="s">
        <v>130</v>
      </c>
      <c r="E17" s="10" t="s">
        <v>131</v>
      </c>
      <c r="F17" s="10" t="s">
        <v>132</v>
      </c>
      <c r="G17" s="12">
        <v>27491</v>
      </c>
      <c r="H17" s="13">
        <f t="shared" ca="1" si="0"/>
        <v>44.81095890410959</v>
      </c>
      <c r="I17" s="14">
        <f t="shared" ca="1" si="1"/>
        <v>43847</v>
      </c>
      <c r="J17" s="15">
        <v>42828</v>
      </c>
      <c r="K17" s="10" t="s">
        <v>20</v>
      </c>
      <c r="L17" s="16">
        <v>11500</v>
      </c>
      <c r="M17" s="16" t="s">
        <v>20</v>
      </c>
      <c r="N17" s="17"/>
      <c r="O17" s="18"/>
      <c r="P17" s="18"/>
    </row>
    <row r="18" spans="1:38" ht="15.75" x14ac:dyDescent="0.25">
      <c r="A18" s="19" t="s">
        <v>133</v>
      </c>
      <c r="B18" s="20" t="s">
        <v>22</v>
      </c>
      <c r="C18" s="20" t="s">
        <v>1125</v>
      </c>
      <c r="D18" s="21">
        <v>92109417250</v>
      </c>
      <c r="E18" s="20" t="s">
        <v>135</v>
      </c>
      <c r="F18" s="20" t="s">
        <v>136</v>
      </c>
      <c r="G18" s="22">
        <v>34389</v>
      </c>
      <c r="H18" s="28">
        <f t="shared" ca="1" si="0"/>
        <v>25.912328767123288</v>
      </c>
      <c r="I18" s="14">
        <f t="shared" ca="1" si="1"/>
        <v>43847</v>
      </c>
      <c r="J18" s="23" t="s">
        <v>137</v>
      </c>
      <c r="K18" s="20" t="s">
        <v>185</v>
      </c>
      <c r="L18" s="24">
        <v>6000</v>
      </c>
      <c r="M18" s="20" t="s">
        <v>1206</v>
      </c>
      <c r="N18" s="17"/>
      <c r="O18" s="18"/>
      <c r="P18" s="18"/>
    </row>
    <row r="19" spans="1:38" ht="15.75" x14ac:dyDescent="0.25">
      <c r="A19" s="19" t="s">
        <v>138</v>
      </c>
      <c r="B19" s="20" t="s">
        <v>22</v>
      </c>
      <c r="C19" s="20" t="s">
        <v>139</v>
      </c>
      <c r="D19" s="21">
        <v>92119333695</v>
      </c>
      <c r="E19" s="20" t="s">
        <v>140</v>
      </c>
      <c r="F19" s="20" t="s">
        <v>141</v>
      </c>
      <c r="G19" s="22">
        <v>34093</v>
      </c>
      <c r="H19" s="28">
        <f t="shared" ca="1" si="0"/>
        <v>26.723287671232878</v>
      </c>
      <c r="I19" s="14">
        <f t="shared" ca="1" si="1"/>
        <v>43847</v>
      </c>
      <c r="J19" s="23" t="s">
        <v>142</v>
      </c>
      <c r="K19" s="20" t="s">
        <v>85</v>
      </c>
      <c r="L19" s="24" t="s">
        <v>143</v>
      </c>
      <c r="M19" s="20" t="s">
        <v>1174</v>
      </c>
      <c r="N19" s="17"/>
      <c r="O19" s="18"/>
      <c r="P19" s="18"/>
    </row>
    <row r="20" spans="1:38" ht="15.75" x14ac:dyDescent="0.25">
      <c r="A20" s="9" t="s">
        <v>144</v>
      </c>
      <c r="B20" s="10" t="s">
        <v>1200</v>
      </c>
      <c r="C20" s="10" t="s">
        <v>1187</v>
      </c>
      <c r="D20" s="11"/>
      <c r="E20" s="34" t="s">
        <v>145</v>
      </c>
      <c r="F20" s="10" t="s">
        <v>146</v>
      </c>
      <c r="G20" s="12">
        <v>36264</v>
      </c>
      <c r="H20" s="13">
        <f t="shared" ca="1" si="0"/>
        <v>20.775342465753425</v>
      </c>
      <c r="I20" s="14">
        <f t="shared" ca="1" si="1"/>
        <v>43847</v>
      </c>
      <c r="J20" s="15" t="s">
        <v>147</v>
      </c>
      <c r="K20" s="10" t="s">
        <v>20</v>
      </c>
      <c r="L20" s="16">
        <v>10000</v>
      </c>
      <c r="M20" s="16" t="s">
        <v>20</v>
      </c>
      <c r="N20" s="17"/>
      <c r="O20" s="35"/>
      <c r="P20" s="35"/>
    </row>
    <row r="21" spans="1:38" ht="15.75" x14ac:dyDescent="0.25">
      <c r="A21" s="9" t="s">
        <v>148</v>
      </c>
      <c r="B21" s="10" t="s">
        <v>22</v>
      </c>
      <c r="C21" s="10" t="s">
        <v>1137</v>
      </c>
      <c r="D21" s="11">
        <v>1088711476</v>
      </c>
      <c r="E21" s="34" t="s">
        <v>149</v>
      </c>
      <c r="F21" s="10" t="s">
        <v>150</v>
      </c>
      <c r="G21" s="12">
        <v>31996</v>
      </c>
      <c r="H21" s="13">
        <f t="shared" ca="1" si="0"/>
        <v>32.468493150684928</v>
      </c>
      <c r="I21" s="14">
        <f t="shared" ca="1" si="1"/>
        <v>43847</v>
      </c>
      <c r="J21" s="15">
        <v>42569</v>
      </c>
      <c r="K21" s="10" t="s">
        <v>20</v>
      </c>
      <c r="L21" s="16">
        <v>25420</v>
      </c>
      <c r="M21" s="16" t="s">
        <v>20</v>
      </c>
      <c r="N21" s="17"/>
      <c r="O21" s="18"/>
      <c r="P21" s="1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.75" x14ac:dyDescent="0.25">
      <c r="A22" s="42" t="s">
        <v>159</v>
      </c>
      <c r="B22" s="20" t="s">
        <v>22</v>
      </c>
      <c r="C22" s="20" t="s">
        <v>1209</v>
      </c>
      <c r="D22" s="21" t="s">
        <v>160</v>
      </c>
      <c r="E22" s="20" t="s">
        <v>161</v>
      </c>
      <c r="F22" s="20" t="s">
        <v>162</v>
      </c>
      <c r="G22" s="22">
        <v>33755</v>
      </c>
      <c r="H22" s="43">
        <v>26.9</v>
      </c>
      <c r="I22" s="14">
        <f t="shared" ca="1" si="1"/>
        <v>43847</v>
      </c>
      <c r="J22" s="20" t="s">
        <v>163</v>
      </c>
      <c r="K22" s="20" t="s">
        <v>65</v>
      </c>
      <c r="L22" s="24">
        <v>9420</v>
      </c>
      <c r="M22" s="24" t="s">
        <v>1217</v>
      </c>
      <c r="N22" s="17"/>
      <c r="O22" s="18"/>
      <c r="P22" s="18"/>
    </row>
    <row r="23" spans="1:38" ht="15.75" x14ac:dyDescent="0.25">
      <c r="A23" s="9" t="s">
        <v>164</v>
      </c>
      <c r="B23" s="10" t="s">
        <v>22</v>
      </c>
      <c r="C23" s="10" t="s">
        <v>1137</v>
      </c>
      <c r="D23" s="11">
        <v>94129479013</v>
      </c>
      <c r="E23" s="34" t="s">
        <v>165</v>
      </c>
      <c r="F23" s="10" t="s">
        <v>166</v>
      </c>
      <c r="G23" s="12">
        <v>34679</v>
      </c>
      <c r="H23" s="13">
        <f t="shared" ref="H23:H36" ca="1" si="2">((I23-G23)/365)</f>
        <v>25.117808219178084</v>
      </c>
      <c r="I23" s="14">
        <f t="shared" ca="1" si="1"/>
        <v>43847</v>
      </c>
      <c r="J23" s="15">
        <v>42689</v>
      </c>
      <c r="K23" s="10" t="s">
        <v>20</v>
      </c>
      <c r="L23" s="16">
        <v>15000</v>
      </c>
      <c r="M23" s="16" t="s">
        <v>20</v>
      </c>
      <c r="N23" s="17"/>
      <c r="O23" s="17"/>
      <c r="P23" s="17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44"/>
    </row>
    <row r="24" spans="1:38" ht="15.75" x14ac:dyDescent="0.25">
      <c r="A24" s="19" t="s">
        <v>167</v>
      </c>
      <c r="B24" s="20" t="s">
        <v>60</v>
      </c>
      <c r="C24" s="20" t="s">
        <v>1136</v>
      </c>
      <c r="D24" s="20">
        <v>28068618066</v>
      </c>
      <c r="E24" s="20" t="s">
        <v>169</v>
      </c>
      <c r="F24" s="20" t="s">
        <v>170</v>
      </c>
      <c r="G24" s="22">
        <v>31702</v>
      </c>
      <c r="H24" s="28">
        <f t="shared" ca="1" si="2"/>
        <v>33.273972602739725</v>
      </c>
      <c r="I24" s="14">
        <f t="shared" ca="1" si="1"/>
        <v>43847</v>
      </c>
      <c r="J24" s="23" t="s">
        <v>171</v>
      </c>
      <c r="K24" s="20" t="s">
        <v>85</v>
      </c>
      <c r="L24" s="24">
        <v>10500</v>
      </c>
      <c r="M24" s="20" t="s">
        <v>172</v>
      </c>
      <c r="N24" s="17"/>
    </row>
    <row r="25" spans="1:38" ht="15.75" x14ac:dyDescent="0.25">
      <c r="A25" s="19" t="s">
        <v>173</v>
      </c>
      <c r="B25" s="20" t="s">
        <v>68</v>
      </c>
      <c r="C25" s="20" t="s">
        <v>1133</v>
      </c>
      <c r="D25" s="20">
        <v>19148808207</v>
      </c>
      <c r="E25" s="20" t="s">
        <v>174</v>
      </c>
      <c r="F25" s="20" t="s">
        <v>175</v>
      </c>
      <c r="G25" s="22">
        <v>32317</v>
      </c>
      <c r="H25" s="28">
        <f t="shared" ca="1" si="2"/>
        <v>31.589041095890412</v>
      </c>
      <c r="I25" s="14">
        <f t="shared" ca="1" si="1"/>
        <v>43847</v>
      </c>
      <c r="J25" s="23" t="s">
        <v>176</v>
      </c>
      <c r="K25" s="20" t="s">
        <v>85</v>
      </c>
      <c r="L25" s="24">
        <v>14482.26</v>
      </c>
      <c r="M25" s="20" t="s">
        <v>172</v>
      </c>
      <c r="N25" s="17"/>
      <c r="O25" s="18"/>
      <c r="P25" s="18"/>
    </row>
    <row r="26" spans="1:38" ht="15.75" x14ac:dyDescent="0.25">
      <c r="A26" s="19" t="s">
        <v>177</v>
      </c>
      <c r="B26" s="20" t="s">
        <v>68</v>
      </c>
      <c r="C26" s="20" t="s">
        <v>178</v>
      </c>
      <c r="D26" s="21">
        <v>92138807604</v>
      </c>
      <c r="E26" s="20" t="s">
        <v>179</v>
      </c>
      <c r="F26" s="20" t="s">
        <v>180</v>
      </c>
      <c r="G26" s="22">
        <v>32317</v>
      </c>
      <c r="H26" s="28">
        <f t="shared" ca="1" si="2"/>
        <v>31.589041095890412</v>
      </c>
      <c r="I26" s="14">
        <f t="shared" ca="1" si="1"/>
        <v>43847</v>
      </c>
      <c r="J26" s="23">
        <v>41484</v>
      </c>
      <c r="K26" s="48" t="s">
        <v>85</v>
      </c>
      <c r="L26" s="24">
        <v>17975.900000000001</v>
      </c>
      <c r="M26" s="45" t="s">
        <v>1190</v>
      </c>
      <c r="N26" s="17"/>
      <c r="O26" s="18"/>
      <c r="P26" s="18"/>
    </row>
    <row r="27" spans="1:38" ht="15.75" x14ac:dyDescent="0.25">
      <c r="A27" s="19" t="s">
        <v>181</v>
      </c>
      <c r="B27" s="20" t="s">
        <v>68</v>
      </c>
      <c r="C27" s="20" t="s">
        <v>1134</v>
      </c>
      <c r="D27" s="20">
        <v>19159294438</v>
      </c>
      <c r="E27" s="20" t="s">
        <v>182</v>
      </c>
      <c r="F27" s="20" t="s">
        <v>183</v>
      </c>
      <c r="G27" s="46">
        <v>33887</v>
      </c>
      <c r="H27" s="28">
        <f t="shared" ca="1" si="2"/>
        <v>27.287671232876711</v>
      </c>
      <c r="I27" s="14">
        <f t="shared" ca="1" si="1"/>
        <v>43847</v>
      </c>
      <c r="J27" s="20" t="s">
        <v>184</v>
      </c>
      <c r="K27" s="20" t="s">
        <v>185</v>
      </c>
      <c r="L27" s="24">
        <v>7500</v>
      </c>
      <c r="M27" s="20" t="s">
        <v>1205</v>
      </c>
      <c r="O27" s="18"/>
      <c r="P27" s="18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ht="15.75" x14ac:dyDescent="0.25">
      <c r="A28" s="19" t="s">
        <v>199</v>
      </c>
      <c r="B28" s="20" t="s">
        <v>22</v>
      </c>
      <c r="C28" s="20" t="s">
        <v>200</v>
      </c>
      <c r="D28" s="21" t="s">
        <v>201</v>
      </c>
      <c r="E28" s="31" t="s">
        <v>202</v>
      </c>
      <c r="F28" s="20" t="s">
        <v>203</v>
      </c>
      <c r="G28" s="22">
        <v>25742</v>
      </c>
      <c r="H28" s="28">
        <f t="shared" ca="1" si="2"/>
        <v>49.602739726027394</v>
      </c>
      <c r="I28" s="14">
        <f t="shared" ca="1" si="1"/>
        <v>43847</v>
      </c>
      <c r="J28" s="23">
        <v>42558</v>
      </c>
      <c r="K28" s="20" t="s">
        <v>85</v>
      </c>
      <c r="L28" s="24">
        <v>7420</v>
      </c>
      <c r="M28" s="45" t="s">
        <v>204</v>
      </c>
      <c r="N28" s="17"/>
      <c r="O28" s="18"/>
      <c r="P28" s="18"/>
    </row>
    <row r="29" spans="1:38" ht="15.75" x14ac:dyDescent="0.25">
      <c r="A29" s="19" t="s">
        <v>205</v>
      </c>
      <c r="B29" s="20" t="s">
        <v>68</v>
      </c>
      <c r="C29" s="20" t="s">
        <v>55</v>
      </c>
      <c r="D29" s="21">
        <v>90098712665</v>
      </c>
      <c r="E29" s="20" t="s">
        <v>206</v>
      </c>
      <c r="F29" s="20" t="s">
        <v>207</v>
      </c>
      <c r="G29" s="22">
        <v>31797</v>
      </c>
      <c r="H29" s="28">
        <f t="shared" ca="1" si="2"/>
        <v>33.013698630136986</v>
      </c>
      <c r="I29" s="14">
        <f t="shared" ca="1" si="1"/>
        <v>43847</v>
      </c>
      <c r="J29" s="23">
        <v>42132</v>
      </c>
      <c r="K29" s="20" t="s">
        <v>1228</v>
      </c>
      <c r="L29" s="24" t="s">
        <v>1229</v>
      </c>
      <c r="M29" s="45" t="s">
        <v>1230</v>
      </c>
      <c r="N29" s="17"/>
      <c r="O29" s="18"/>
      <c r="P29" s="1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.75" x14ac:dyDescent="0.25">
      <c r="A30" s="19" t="s">
        <v>208</v>
      </c>
      <c r="B30" s="20" t="s">
        <v>22</v>
      </c>
      <c r="C30" s="20" t="s">
        <v>209</v>
      </c>
      <c r="D30" s="50" t="s">
        <v>210</v>
      </c>
      <c r="E30" s="38" t="s">
        <v>211</v>
      </c>
      <c r="F30" s="38" t="s">
        <v>212</v>
      </c>
      <c r="G30" s="22">
        <v>33094</v>
      </c>
      <c r="H30" s="28">
        <f t="shared" ca="1" si="2"/>
        <v>29.460273972602739</v>
      </c>
      <c r="I30" s="14">
        <f t="shared" ca="1" si="1"/>
        <v>43847</v>
      </c>
      <c r="J30" s="23" t="s">
        <v>213</v>
      </c>
      <c r="K30" s="20" t="s">
        <v>85</v>
      </c>
      <c r="L30" s="24">
        <v>7500</v>
      </c>
      <c r="M30" s="39" t="s">
        <v>214</v>
      </c>
      <c r="N30" s="17"/>
      <c r="O30" s="18"/>
      <c r="P30" s="1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.75" x14ac:dyDescent="0.25">
      <c r="A31" s="9" t="s">
        <v>224</v>
      </c>
      <c r="B31" s="10" t="s">
        <v>22</v>
      </c>
      <c r="C31" s="10" t="s">
        <v>1124</v>
      </c>
      <c r="D31" s="11">
        <v>90066200263</v>
      </c>
      <c r="E31" s="34" t="s">
        <v>225</v>
      </c>
      <c r="F31" s="10" t="s">
        <v>226</v>
      </c>
      <c r="G31" s="12">
        <v>22798</v>
      </c>
      <c r="H31" s="13">
        <f t="shared" ca="1" si="2"/>
        <v>57.668493150684931</v>
      </c>
      <c r="I31" s="14">
        <f t="shared" ca="1" si="1"/>
        <v>43847</v>
      </c>
      <c r="J31" s="15">
        <v>38764</v>
      </c>
      <c r="K31" s="10" t="s">
        <v>20</v>
      </c>
      <c r="L31" s="16">
        <v>7720</v>
      </c>
      <c r="M31" s="16" t="s">
        <v>20</v>
      </c>
      <c r="N31" s="17"/>
      <c r="O31" s="18"/>
      <c r="P31" s="18"/>
    </row>
    <row r="32" spans="1:38" ht="15.75" x14ac:dyDescent="0.25">
      <c r="A32" s="19" t="s">
        <v>227</v>
      </c>
      <c r="B32" s="20" t="s">
        <v>22</v>
      </c>
      <c r="C32" s="20" t="s">
        <v>228</v>
      </c>
      <c r="D32" s="21" t="s">
        <v>229</v>
      </c>
      <c r="E32" s="31" t="s">
        <v>230</v>
      </c>
      <c r="F32" s="20" t="s">
        <v>231</v>
      </c>
      <c r="G32" s="22">
        <v>26018</v>
      </c>
      <c r="H32" s="28">
        <f t="shared" ca="1" si="2"/>
        <v>48.846575342465755</v>
      </c>
      <c r="I32" s="14">
        <f t="shared" ca="1" si="1"/>
        <v>43847</v>
      </c>
      <c r="J32" s="23">
        <v>42558</v>
      </c>
      <c r="K32" s="20" t="s">
        <v>85</v>
      </c>
      <c r="L32" s="24">
        <v>7420</v>
      </c>
      <c r="M32" s="45" t="s">
        <v>1204</v>
      </c>
      <c r="O32" s="18"/>
      <c r="P32" s="18"/>
    </row>
    <row r="33" spans="1:38" ht="15.75" x14ac:dyDescent="0.25">
      <c r="A33" s="19" t="s">
        <v>232</v>
      </c>
      <c r="B33" s="20" t="s">
        <v>22</v>
      </c>
      <c r="C33" s="20" t="s">
        <v>233</v>
      </c>
      <c r="D33" s="21">
        <v>90139210612</v>
      </c>
      <c r="E33" s="20" t="s">
        <v>234</v>
      </c>
      <c r="F33" s="20" t="s">
        <v>235</v>
      </c>
      <c r="G33" s="22">
        <v>33646</v>
      </c>
      <c r="H33" s="13">
        <f t="shared" ca="1" si="2"/>
        <v>27.947945205479453</v>
      </c>
      <c r="I33" s="14">
        <f t="shared" ca="1" si="1"/>
        <v>43847</v>
      </c>
      <c r="J33" s="23" t="s">
        <v>236</v>
      </c>
      <c r="K33" s="20" t="s">
        <v>65</v>
      </c>
      <c r="L33" s="24">
        <v>10600</v>
      </c>
      <c r="M33" s="154" t="s">
        <v>1224</v>
      </c>
      <c r="O33" s="18"/>
      <c r="P33" s="18"/>
    </row>
    <row r="34" spans="1:38" ht="15.75" x14ac:dyDescent="0.25">
      <c r="A34" s="19" t="s">
        <v>237</v>
      </c>
      <c r="B34" s="20" t="s">
        <v>22</v>
      </c>
      <c r="C34" s="20" t="s">
        <v>238</v>
      </c>
      <c r="D34" s="21">
        <v>94876804116</v>
      </c>
      <c r="E34" s="20" t="s">
        <v>239</v>
      </c>
      <c r="F34" s="20" t="s">
        <v>240</v>
      </c>
      <c r="G34" s="22">
        <v>25002</v>
      </c>
      <c r="H34" s="28">
        <f t="shared" ca="1" si="2"/>
        <v>51.630136986301373</v>
      </c>
      <c r="I34" s="14">
        <f t="shared" ca="1" si="1"/>
        <v>43847</v>
      </c>
      <c r="J34" s="23" t="s">
        <v>241</v>
      </c>
      <c r="K34" s="20" t="s">
        <v>85</v>
      </c>
      <c r="L34" s="24">
        <v>13250</v>
      </c>
      <c r="M34" s="36" t="s">
        <v>1116</v>
      </c>
      <c r="N34" s="17"/>
      <c r="O34" s="18"/>
      <c r="P34" s="18"/>
    </row>
    <row r="35" spans="1:38" ht="15.75" x14ac:dyDescent="0.25">
      <c r="A35" s="9" t="s">
        <v>242</v>
      </c>
      <c r="B35" s="10" t="s">
        <v>243</v>
      </c>
      <c r="C35" s="10" t="s">
        <v>1127</v>
      </c>
      <c r="D35" s="11">
        <v>4503831871</v>
      </c>
      <c r="E35" s="34" t="s">
        <v>244</v>
      </c>
      <c r="F35" s="10" t="s">
        <v>245</v>
      </c>
      <c r="G35" s="12">
        <v>30620</v>
      </c>
      <c r="H35" s="13">
        <f t="shared" ca="1" si="2"/>
        <v>36.238356164383561</v>
      </c>
      <c r="I35" s="14">
        <f t="shared" ca="1" si="1"/>
        <v>43847</v>
      </c>
      <c r="J35" s="15" t="s">
        <v>246</v>
      </c>
      <c r="K35" s="10" t="s">
        <v>20</v>
      </c>
      <c r="L35" s="16">
        <v>11482.88</v>
      </c>
      <c r="M35" s="16" t="s">
        <v>20</v>
      </c>
      <c r="N35" s="17"/>
      <c r="O35" s="18"/>
      <c r="P35" s="18"/>
    </row>
    <row r="36" spans="1:38" ht="15.75" x14ac:dyDescent="0.25">
      <c r="A36" s="19" t="s">
        <v>247</v>
      </c>
      <c r="B36" s="20" t="s">
        <v>22</v>
      </c>
      <c r="C36" s="20" t="s">
        <v>248</v>
      </c>
      <c r="D36" s="21">
        <v>3177113291</v>
      </c>
      <c r="E36" s="31" t="s">
        <v>249</v>
      </c>
      <c r="F36" s="20" t="s">
        <v>250</v>
      </c>
      <c r="G36" s="22">
        <v>26245</v>
      </c>
      <c r="H36" s="28">
        <f t="shared" ca="1" si="2"/>
        <v>48.224657534246575</v>
      </c>
      <c r="I36" s="14">
        <f t="shared" ca="1" si="1"/>
        <v>43847</v>
      </c>
      <c r="J36" s="23">
        <v>43085</v>
      </c>
      <c r="K36" s="20" t="s">
        <v>85</v>
      </c>
      <c r="L36" s="24">
        <v>50000</v>
      </c>
      <c r="M36" s="23" t="s">
        <v>251</v>
      </c>
      <c r="N36" s="17"/>
      <c r="O36" s="18"/>
      <c r="P36" s="18"/>
    </row>
    <row r="37" spans="1:38" ht="15.75" x14ac:dyDescent="0.25">
      <c r="A37" s="19" t="s">
        <v>262</v>
      </c>
      <c r="B37" s="20" t="s">
        <v>68</v>
      </c>
      <c r="C37" s="20" t="s">
        <v>1128</v>
      </c>
      <c r="D37" s="21">
        <v>92129014400</v>
      </c>
      <c r="E37" s="31" t="s">
        <v>264</v>
      </c>
      <c r="F37" s="20" t="s">
        <v>265</v>
      </c>
      <c r="G37" s="22">
        <v>33171</v>
      </c>
      <c r="H37" s="28">
        <v>28.5</v>
      </c>
      <c r="I37" s="14">
        <f t="shared" ca="1" si="1"/>
        <v>43847</v>
      </c>
      <c r="J37" s="23" t="s">
        <v>266</v>
      </c>
      <c r="K37" s="20" t="s">
        <v>101</v>
      </c>
      <c r="L37" s="24">
        <v>7420</v>
      </c>
      <c r="M37" s="45" t="s">
        <v>267</v>
      </c>
      <c r="N37" s="17"/>
      <c r="O37" s="18"/>
      <c r="P37" s="18"/>
    </row>
    <row r="38" spans="1:38" ht="15.75" x14ac:dyDescent="0.25">
      <c r="A38" s="19" t="s">
        <v>1201</v>
      </c>
      <c r="B38" s="20" t="s">
        <v>1200</v>
      </c>
      <c r="C38" s="20"/>
      <c r="D38" s="21"/>
      <c r="E38" s="20"/>
      <c r="F38" s="20"/>
      <c r="G38" s="22"/>
      <c r="H38" s="28">
        <f ca="1">((I38-G38)/365)</f>
        <v>120.12876712328767</v>
      </c>
      <c r="I38" s="14">
        <f t="shared" ca="1" si="1"/>
        <v>43847</v>
      </c>
      <c r="J38" s="23"/>
      <c r="K38" s="20"/>
      <c r="L38" s="24"/>
      <c r="M38" s="20"/>
      <c r="N38" s="17"/>
      <c r="O38" s="18"/>
      <c r="P38" s="18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5.75" x14ac:dyDescent="0.25">
      <c r="A39" s="19" t="s">
        <v>273</v>
      </c>
      <c r="B39" s="20" t="s">
        <v>22</v>
      </c>
      <c r="C39" s="20" t="s">
        <v>1125</v>
      </c>
      <c r="D39" s="51">
        <v>20048406993</v>
      </c>
      <c r="E39" s="20" t="s">
        <v>274</v>
      </c>
      <c r="F39" s="20" t="s">
        <v>275</v>
      </c>
      <c r="G39" s="22">
        <v>31020</v>
      </c>
      <c r="H39" s="28">
        <f ca="1">((I39-G39)/365)</f>
        <v>35.142465753424659</v>
      </c>
      <c r="I39" s="14">
        <f t="shared" ca="1" si="1"/>
        <v>43847</v>
      </c>
      <c r="J39" s="23" t="s">
        <v>276</v>
      </c>
      <c r="K39" s="20" t="s">
        <v>101</v>
      </c>
      <c r="L39" s="24">
        <v>6000</v>
      </c>
      <c r="M39" s="20" t="s">
        <v>1152</v>
      </c>
      <c r="N39" s="17"/>
      <c r="O39" s="18"/>
      <c r="P39" s="1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.75" x14ac:dyDescent="0.25">
      <c r="A40" s="19" t="s">
        <v>277</v>
      </c>
      <c r="B40" s="20" t="s">
        <v>68</v>
      </c>
      <c r="C40" s="20" t="s">
        <v>1124</v>
      </c>
      <c r="D40" s="21" t="s">
        <v>278</v>
      </c>
      <c r="E40" s="20" t="s">
        <v>279</v>
      </c>
      <c r="F40" s="20" t="s">
        <v>280</v>
      </c>
      <c r="G40" s="22" t="s">
        <v>281</v>
      </c>
      <c r="H40" s="28">
        <f ca="1">((I40-G40)/365)</f>
        <v>55.263013698630139</v>
      </c>
      <c r="I40" s="14">
        <f t="shared" ca="1" si="1"/>
        <v>43847</v>
      </c>
      <c r="J40" s="23">
        <v>42618</v>
      </c>
      <c r="K40" s="20" t="s">
        <v>85</v>
      </c>
      <c r="L40" s="24">
        <v>3920</v>
      </c>
      <c r="M40" s="45" t="s">
        <v>1220</v>
      </c>
      <c r="N40" s="17"/>
      <c r="O40" s="18"/>
      <c r="P40" s="18"/>
    </row>
    <row r="41" spans="1:38" ht="15.75" x14ac:dyDescent="0.25">
      <c r="A41" s="19" t="s">
        <v>1210</v>
      </c>
      <c r="B41" s="20" t="s">
        <v>1211</v>
      </c>
      <c r="C41" s="20" t="s">
        <v>1212</v>
      </c>
      <c r="D41" s="21">
        <v>90058903627</v>
      </c>
      <c r="E41" s="20" t="s">
        <v>1214</v>
      </c>
      <c r="F41" s="20" t="s">
        <v>1215</v>
      </c>
      <c r="G41" s="22">
        <v>32824</v>
      </c>
      <c r="H41" s="28">
        <f ca="1">((I41-G41)/365)</f>
        <v>30.2</v>
      </c>
      <c r="I41" s="14">
        <f t="shared" ca="1" si="1"/>
        <v>43847</v>
      </c>
      <c r="J41" s="23" t="s">
        <v>1189</v>
      </c>
      <c r="K41" s="20" t="s">
        <v>27</v>
      </c>
      <c r="L41" s="24">
        <v>4000</v>
      </c>
      <c r="M41" s="20" t="s">
        <v>1213</v>
      </c>
      <c r="N41" s="17"/>
      <c r="O41" s="18"/>
      <c r="P41" s="18"/>
    </row>
    <row r="42" spans="1:38" ht="15.75" x14ac:dyDescent="0.25">
      <c r="A42" s="19" t="s">
        <v>287</v>
      </c>
      <c r="B42" s="20" t="s">
        <v>288</v>
      </c>
      <c r="C42" s="20" t="s">
        <v>248</v>
      </c>
      <c r="D42" s="21" t="s">
        <v>1115</v>
      </c>
      <c r="E42" s="20" t="s">
        <v>289</v>
      </c>
      <c r="F42" s="20" t="s">
        <v>290</v>
      </c>
      <c r="G42" s="22">
        <v>32399</v>
      </c>
      <c r="H42" s="28">
        <v>30.5</v>
      </c>
      <c r="I42" s="14">
        <v>43521</v>
      </c>
      <c r="J42" s="23" t="s">
        <v>291</v>
      </c>
      <c r="K42" s="20" t="s">
        <v>35</v>
      </c>
      <c r="L42" s="24">
        <v>11920</v>
      </c>
      <c r="M42" s="45" t="s">
        <v>1222</v>
      </c>
      <c r="N42" s="56"/>
      <c r="O42" s="18"/>
      <c r="P42" s="18"/>
      <c r="AL42" s="57"/>
    </row>
    <row r="43" spans="1:38" ht="15.75" x14ac:dyDescent="0.25">
      <c r="A43" s="52" t="s">
        <v>292</v>
      </c>
      <c r="B43" s="53" t="s">
        <v>22</v>
      </c>
      <c r="C43" s="53" t="s">
        <v>1123</v>
      </c>
      <c r="D43" s="177" t="s">
        <v>293</v>
      </c>
      <c r="E43" s="178" t="s">
        <v>294</v>
      </c>
      <c r="F43" s="178" t="s">
        <v>295</v>
      </c>
      <c r="G43" s="55">
        <v>35418</v>
      </c>
      <c r="H43" s="43">
        <f t="shared" ref="H43:H62" ca="1" si="3">((I43-G43)/365)</f>
        <v>23.093150684931508</v>
      </c>
      <c r="I43" s="46">
        <f t="shared" ref="I43:I68" ca="1" si="4">TODAY()</f>
        <v>43847</v>
      </c>
      <c r="J43" s="53" t="s">
        <v>296</v>
      </c>
      <c r="K43" s="53" t="s">
        <v>65</v>
      </c>
      <c r="L43" s="24">
        <v>7420</v>
      </c>
      <c r="M43" s="175" t="s">
        <v>1207</v>
      </c>
      <c r="N43" s="17"/>
      <c r="O43" s="17"/>
      <c r="P43" s="17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44"/>
    </row>
    <row r="44" spans="1:38" ht="15.75" x14ac:dyDescent="0.25">
      <c r="A44" s="19" t="s">
        <v>297</v>
      </c>
      <c r="B44" s="20" t="s">
        <v>68</v>
      </c>
      <c r="C44" s="20" t="s">
        <v>1127</v>
      </c>
      <c r="D44" s="21" t="s">
        <v>298</v>
      </c>
      <c r="E44" s="20" t="s">
        <v>299</v>
      </c>
      <c r="F44" s="20" t="s">
        <v>300</v>
      </c>
      <c r="G44" s="22">
        <v>30644</v>
      </c>
      <c r="H44" s="28">
        <f t="shared" ca="1" si="3"/>
        <v>36.172602739726024</v>
      </c>
      <c r="I44" s="14">
        <f t="shared" ca="1" si="4"/>
        <v>43847</v>
      </c>
      <c r="J44" s="23">
        <v>43194</v>
      </c>
      <c r="K44" s="20" t="s">
        <v>101</v>
      </c>
      <c r="L44" s="24">
        <v>5000</v>
      </c>
      <c r="M44" s="154" t="s">
        <v>1191</v>
      </c>
      <c r="N44" s="17"/>
      <c r="O44" s="18"/>
      <c r="P44" s="18"/>
      <c r="AL44" s="57"/>
    </row>
    <row r="45" spans="1:38" ht="15.75" x14ac:dyDescent="0.25">
      <c r="A45" s="19" t="s">
        <v>308</v>
      </c>
      <c r="B45" s="20" t="s">
        <v>68</v>
      </c>
      <c r="C45" s="20" t="s">
        <v>1135</v>
      </c>
      <c r="D45" s="21" t="s">
        <v>309</v>
      </c>
      <c r="E45" s="20" t="s">
        <v>310</v>
      </c>
      <c r="F45" s="20" t="s">
        <v>311</v>
      </c>
      <c r="G45" s="22">
        <v>32434</v>
      </c>
      <c r="H45" s="28">
        <f t="shared" ca="1" si="3"/>
        <v>31.268493150684932</v>
      </c>
      <c r="I45" s="14">
        <f t="shared" ca="1" si="4"/>
        <v>43847</v>
      </c>
      <c r="J45" s="174">
        <v>41683</v>
      </c>
      <c r="K45" s="20" t="s">
        <v>85</v>
      </c>
      <c r="L45" s="24">
        <v>6800</v>
      </c>
      <c r="M45" s="39" t="s">
        <v>1204</v>
      </c>
      <c r="O45" s="18"/>
      <c r="P45" s="18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5.75" x14ac:dyDescent="0.25">
      <c r="A46" s="19" t="s">
        <v>316</v>
      </c>
      <c r="B46" s="20" t="s">
        <v>68</v>
      </c>
      <c r="C46" s="20" t="s">
        <v>119</v>
      </c>
      <c r="D46" s="59">
        <v>90069400175</v>
      </c>
      <c r="E46" s="60" t="s">
        <v>317</v>
      </c>
      <c r="F46" s="60" t="s">
        <v>318</v>
      </c>
      <c r="G46" s="22">
        <v>34538</v>
      </c>
      <c r="H46" s="28">
        <f t="shared" ca="1" si="3"/>
        <v>25.504109589041096</v>
      </c>
      <c r="I46" s="14">
        <f t="shared" ca="1" si="4"/>
        <v>43847</v>
      </c>
      <c r="J46" s="23" t="s">
        <v>319</v>
      </c>
      <c r="K46" s="20" t="s">
        <v>85</v>
      </c>
      <c r="L46" s="24">
        <v>10000</v>
      </c>
      <c r="M46" s="36" t="s">
        <v>1169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5.75" x14ac:dyDescent="0.25">
      <c r="A47" s="9" t="s">
        <v>325</v>
      </c>
      <c r="B47" s="10" t="s">
        <v>22</v>
      </c>
      <c r="C47" s="10" t="s">
        <v>1142</v>
      </c>
      <c r="D47" s="11" t="s">
        <v>326</v>
      </c>
      <c r="E47" s="34" t="s">
        <v>327</v>
      </c>
      <c r="F47" s="10" t="s">
        <v>328</v>
      </c>
      <c r="G47" s="12">
        <v>24862</v>
      </c>
      <c r="H47" s="13">
        <f t="shared" ca="1" si="3"/>
        <v>52.013698630136986</v>
      </c>
      <c r="I47" s="14">
        <f t="shared" ca="1" si="4"/>
        <v>43847</v>
      </c>
      <c r="J47" s="15">
        <v>42066</v>
      </c>
      <c r="K47" s="10" t="s">
        <v>20</v>
      </c>
      <c r="L47" s="16">
        <v>5482.54</v>
      </c>
      <c r="M47" s="16" t="s">
        <v>20</v>
      </c>
      <c r="O47" s="18"/>
      <c r="P47" s="18"/>
    </row>
    <row r="48" spans="1:38" ht="15.75" x14ac:dyDescent="0.25">
      <c r="A48" s="9" t="s">
        <v>329</v>
      </c>
      <c r="B48" s="10" t="s">
        <v>68</v>
      </c>
      <c r="C48" s="10" t="s">
        <v>330</v>
      </c>
      <c r="D48" s="172">
        <v>39917042051</v>
      </c>
      <c r="E48" s="172" t="s">
        <v>331</v>
      </c>
      <c r="F48" s="172" t="s">
        <v>332</v>
      </c>
      <c r="G48" s="12">
        <v>25870</v>
      </c>
      <c r="H48" s="13">
        <f t="shared" ca="1" si="3"/>
        <v>49.252054794520546</v>
      </c>
      <c r="I48" s="14">
        <f t="shared" ca="1" si="4"/>
        <v>43847</v>
      </c>
      <c r="J48" s="15" t="s">
        <v>333</v>
      </c>
      <c r="K48" s="10" t="s">
        <v>20</v>
      </c>
      <c r="L48" s="16">
        <v>27595.53</v>
      </c>
      <c r="M48" s="16" t="s">
        <v>20</v>
      </c>
      <c r="N48" s="17"/>
    </row>
    <row r="49" spans="1:17" ht="15.75" x14ac:dyDescent="0.25">
      <c r="A49" s="52" t="s">
        <v>343</v>
      </c>
      <c r="B49" s="20" t="s">
        <v>68</v>
      </c>
      <c r="C49" s="20" t="s">
        <v>1135</v>
      </c>
      <c r="D49" s="21">
        <v>1169322466</v>
      </c>
      <c r="E49" s="20" t="s">
        <v>344</v>
      </c>
      <c r="F49" s="20" t="s">
        <v>345</v>
      </c>
      <c r="G49" s="22">
        <v>34235</v>
      </c>
      <c r="H49" s="43">
        <f t="shared" ca="1" si="3"/>
        <v>26.334246575342465</v>
      </c>
      <c r="I49" s="14">
        <f t="shared" ca="1" si="4"/>
        <v>43847</v>
      </c>
      <c r="J49" s="23" t="s">
        <v>346</v>
      </c>
      <c r="K49" s="20" t="s">
        <v>185</v>
      </c>
      <c r="L49" s="24">
        <v>7500</v>
      </c>
      <c r="M49" s="23" t="s">
        <v>1188</v>
      </c>
      <c r="O49" s="18"/>
      <c r="P49" s="18"/>
    </row>
    <row r="50" spans="1:17" ht="15.75" x14ac:dyDescent="0.25">
      <c r="A50" s="19" t="s">
        <v>352</v>
      </c>
      <c r="B50" s="20" t="s">
        <v>22</v>
      </c>
      <c r="C50" s="20" t="s">
        <v>1141</v>
      </c>
      <c r="D50" s="21">
        <v>90129429412</v>
      </c>
      <c r="E50" s="20" t="s">
        <v>353</v>
      </c>
      <c r="F50" s="20" t="s">
        <v>354</v>
      </c>
      <c r="G50" s="22">
        <v>34688</v>
      </c>
      <c r="H50" s="28">
        <f t="shared" ca="1" si="3"/>
        <v>25.093150684931508</v>
      </c>
      <c r="I50" s="14">
        <f t="shared" ca="1" si="4"/>
        <v>43847</v>
      </c>
      <c r="J50" s="23" t="s">
        <v>355</v>
      </c>
      <c r="K50" s="20" t="s">
        <v>1227</v>
      </c>
      <c r="L50" s="24" t="s">
        <v>1231</v>
      </c>
      <c r="M50" s="39" t="s">
        <v>356</v>
      </c>
      <c r="N50" s="17"/>
      <c r="O50" s="18"/>
      <c r="P50" s="18"/>
    </row>
    <row r="51" spans="1:17" ht="15.75" x14ac:dyDescent="0.25">
      <c r="A51" s="176" t="s">
        <v>357</v>
      </c>
      <c r="B51" s="113" t="s">
        <v>22</v>
      </c>
      <c r="C51" s="113" t="s">
        <v>1140</v>
      </c>
      <c r="D51" s="111" t="s">
        <v>358</v>
      </c>
      <c r="E51" s="173" t="s">
        <v>359</v>
      </c>
      <c r="F51" s="113" t="s">
        <v>360</v>
      </c>
      <c r="G51" s="179">
        <v>25413</v>
      </c>
      <c r="H51" s="13">
        <f t="shared" ca="1" si="3"/>
        <v>50.504109589041093</v>
      </c>
      <c r="I51" s="14">
        <f t="shared" ca="1" si="4"/>
        <v>43847</v>
      </c>
      <c r="J51" s="180">
        <v>42066</v>
      </c>
      <c r="K51" s="113" t="s">
        <v>20</v>
      </c>
      <c r="L51" s="16">
        <v>19294.16</v>
      </c>
      <c r="M51" s="16" t="s">
        <v>20</v>
      </c>
      <c r="N51" s="33"/>
      <c r="O51" s="18"/>
      <c r="P51" s="18"/>
    </row>
    <row r="52" spans="1:17" ht="15.75" x14ac:dyDescent="0.25">
      <c r="A52" s="19" t="s">
        <v>361</v>
      </c>
      <c r="B52" s="20" t="s">
        <v>22</v>
      </c>
      <c r="C52" s="20" t="s">
        <v>139</v>
      </c>
      <c r="D52" s="21">
        <v>90129417920</v>
      </c>
      <c r="E52" s="20" t="s">
        <v>362</v>
      </c>
      <c r="F52" s="20" t="s">
        <v>363</v>
      </c>
      <c r="G52" s="22">
        <v>34416</v>
      </c>
      <c r="H52" s="43">
        <f t="shared" ca="1" si="3"/>
        <v>25.838356164383562</v>
      </c>
      <c r="I52" s="14">
        <f t="shared" ca="1" si="4"/>
        <v>43847</v>
      </c>
      <c r="J52" s="23" t="s">
        <v>364</v>
      </c>
      <c r="K52" s="20" t="s">
        <v>65</v>
      </c>
      <c r="L52" s="24">
        <v>8000</v>
      </c>
      <c r="M52" s="24" t="s">
        <v>1153</v>
      </c>
      <c r="O52" s="65"/>
      <c r="P52" s="65"/>
      <c r="Q52" s="57"/>
    </row>
    <row r="53" spans="1:17" ht="15.75" x14ac:dyDescent="0.25">
      <c r="A53" s="19" t="s">
        <v>365</v>
      </c>
      <c r="B53" s="20" t="s">
        <v>60</v>
      </c>
      <c r="C53" s="20" t="s">
        <v>1225</v>
      </c>
      <c r="D53" s="21">
        <v>3199979091</v>
      </c>
      <c r="E53" s="20" t="s">
        <v>366</v>
      </c>
      <c r="F53" s="20" t="s">
        <v>367</v>
      </c>
      <c r="G53" s="46">
        <v>36412</v>
      </c>
      <c r="H53" s="28">
        <f t="shared" ca="1" si="3"/>
        <v>20.36986301369863</v>
      </c>
      <c r="I53" s="14">
        <f t="shared" ca="1" si="4"/>
        <v>43847</v>
      </c>
      <c r="J53" s="20" t="s">
        <v>368</v>
      </c>
      <c r="K53" s="20" t="s">
        <v>65</v>
      </c>
      <c r="L53" s="24">
        <v>4000</v>
      </c>
      <c r="M53" s="20" t="s">
        <v>1191</v>
      </c>
      <c r="N53" s="17"/>
      <c r="O53" s="18"/>
      <c r="P53" s="18"/>
    </row>
    <row r="54" spans="1:17" ht="15.75" x14ac:dyDescent="0.25">
      <c r="A54" s="19" t="s">
        <v>373</v>
      </c>
      <c r="B54" s="20" t="s">
        <v>22</v>
      </c>
      <c r="C54" s="20" t="s">
        <v>1139</v>
      </c>
      <c r="D54" s="21" t="s">
        <v>374</v>
      </c>
      <c r="E54" s="20" t="s">
        <v>375</v>
      </c>
      <c r="F54" s="20" t="s">
        <v>376</v>
      </c>
      <c r="G54" s="22" t="s">
        <v>377</v>
      </c>
      <c r="H54" s="28">
        <f t="shared" ca="1" si="3"/>
        <v>34.057534246575344</v>
      </c>
      <c r="I54" s="14">
        <f t="shared" ca="1" si="4"/>
        <v>43847</v>
      </c>
      <c r="J54" s="23">
        <v>42782</v>
      </c>
      <c r="K54" s="20" t="s">
        <v>35</v>
      </c>
      <c r="L54" s="24">
        <v>12420</v>
      </c>
      <c r="M54" s="45" t="s">
        <v>1180</v>
      </c>
      <c r="N54" s="17"/>
      <c r="O54" s="18"/>
      <c r="P54" s="18"/>
    </row>
    <row r="55" spans="1:17" ht="15.75" x14ac:dyDescent="0.25">
      <c r="A55" s="67" t="s">
        <v>378</v>
      </c>
      <c r="B55" s="48" t="s">
        <v>68</v>
      </c>
      <c r="C55" s="68" t="s">
        <v>379</v>
      </c>
      <c r="D55" s="156">
        <v>94129449628</v>
      </c>
      <c r="E55" s="68" t="s">
        <v>380</v>
      </c>
      <c r="F55" s="68" t="s">
        <v>381</v>
      </c>
      <c r="G55" s="69">
        <v>34358</v>
      </c>
      <c r="H55" s="70">
        <f t="shared" ca="1" si="3"/>
        <v>25.997260273972604</v>
      </c>
      <c r="I55" s="71">
        <f t="shared" ca="1" si="4"/>
        <v>43847</v>
      </c>
      <c r="J55" s="72">
        <v>43711</v>
      </c>
      <c r="K55" s="68" t="s">
        <v>65</v>
      </c>
      <c r="L55" s="73">
        <v>7500</v>
      </c>
      <c r="M55" s="68" t="s">
        <v>1170</v>
      </c>
      <c r="O55" s="18"/>
      <c r="P55" s="18"/>
    </row>
    <row r="56" spans="1:17" ht="15.75" x14ac:dyDescent="0.25">
      <c r="A56" s="19" t="s">
        <v>383</v>
      </c>
      <c r="B56" s="20" t="s">
        <v>68</v>
      </c>
      <c r="C56" s="20" t="s">
        <v>1132</v>
      </c>
      <c r="D56" s="21" t="s">
        <v>384</v>
      </c>
      <c r="E56" s="20" t="s">
        <v>385</v>
      </c>
      <c r="F56" s="20" t="s">
        <v>386</v>
      </c>
      <c r="G56" s="22" t="s">
        <v>387</v>
      </c>
      <c r="H56" s="28">
        <f t="shared" ca="1" si="3"/>
        <v>23.605479452054794</v>
      </c>
      <c r="I56" s="14">
        <f t="shared" ca="1" si="4"/>
        <v>43847</v>
      </c>
      <c r="J56" s="23">
        <v>43031</v>
      </c>
      <c r="K56" s="20" t="s">
        <v>85</v>
      </c>
      <c r="L56" s="24">
        <v>10000</v>
      </c>
      <c r="M56" s="45" t="s">
        <v>388</v>
      </c>
      <c r="N56" s="17"/>
    </row>
    <row r="57" spans="1:17" ht="15.75" x14ac:dyDescent="0.25">
      <c r="A57" s="19" t="s">
        <v>1158</v>
      </c>
      <c r="B57" s="20" t="s">
        <v>22</v>
      </c>
      <c r="C57" s="20" t="s">
        <v>248</v>
      </c>
      <c r="D57" s="21">
        <v>90119621069</v>
      </c>
      <c r="E57" s="20" t="s">
        <v>1160</v>
      </c>
      <c r="F57" s="20" t="s">
        <v>1161</v>
      </c>
      <c r="G57" s="22">
        <v>35354</v>
      </c>
      <c r="H57" s="28">
        <f t="shared" ca="1" si="3"/>
        <v>23.268493150684932</v>
      </c>
      <c r="I57" s="14">
        <f t="shared" ca="1" si="4"/>
        <v>43847</v>
      </c>
      <c r="J57" s="23" t="s">
        <v>1159</v>
      </c>
      <c r="K57" s="20" t="s">
        <v>65</v>
      </c>
      <c r="L57" s="24">
        <v>6420</v>
      </c>
      <c r="M57" s="24" t="s">
        <v>1219</v>
      </c>
    </row>
    <row r="58" spans="1:17" ht="15.75" x14ac:dyDescent="0.25">
      <c r="A58" s="19" t="s">
        <v>389</v>
      </c>
      <c r="B58" s="20" t="s">
        <v>68</v>
      </c>
      <c r="C58" s="20" t="s">
        <v>390</v>
      </c>
      <c r="D58" s="21" t="s">
        <v>391</v>
      </c>
      <c r="E58" s="20" t="s">
        <v>392</v>
      </c>
      <c r="F58" s="20" t="s">
        <v>393</v>
      </c>
      <c r="G58" s="22" t="s">
        <v>394</v>
      </c>
      <c r="H58" s="28">
        <f t="shared" ca="1" si="3"/>
        <v>34.063013698630137</v>
      </c>
      <c r="I58" s="14">
        <f t="shared" ca="1" si="4"/>
        <v>43847</v>
      </c>
      <c r="J58" s="23">
        <v>42177</v>
      </c>
      <c r="K58" s="20" t="s">
        <v>85</v>
      </c>
      <c r="L58" s="24">
        <v>13670</v>
      </c>
      <c r="M58" s="39" t="s">
        <v>1204</v>
      </c>
      <c r="N58" s="17"/>
    </row>
    <row r="59" spans="1:17" ht="15.75" x14ac:dyDescent="0.25">
      <c r="A59" s="19" t="s">
        <v>395</v>
      </c>
      <c r="B59" s="20" t="s">
        <v>22</v>
      </c>
      <c r="C59" s="20" t="s">
        <v>396</v>
      </c>
      <c r="D59" s="157">
        <v>39139543837</v>
      </c>
      <c r="E59" s="66" t="s">
        <v>397</v>
      </c>
      <c r="F59" s="38" t="s">
        <v>398</v>
      </c>
      <c r="G59" s="22">
        <v>34791</v>
      </c>
      <c r="H59" s="28">
        <f t="shared" ca="1" si="3"/>
        <v>24.81095890410959</v>
      </c>
      <c r="I59" s="14">
        <f t="shared" ca="1" si="4"/>
        <v>43847</v>
      </c>
      <c r="J59" s="23" t="s">
        <v>399</v>
      </c>
      <c r="K59" s="20" t="s">
        <v>85</v>
      </c>
      <c r="L59" s="24">
        <v>13000</v>
      </c>
      <c r="M59" s="20" t="s">
        <v>1221</v>
      </c>
      <c r="N59" s="17"/>
    </row>
    <row r="60" spans="1:17" ht="15.75" x14ac:dyDescent="0.25">
      <c r="A60" s="19" t="s">
        <v>1175</v>
      </c>
      <c r="B60" s="20" t="s">
        <v>68</v>
      </c>
      <c r="C60" s="20" t="s">
        <v>1135</v>
      </c>
      <c r="D60" s="21">
        <v>1169550421</v>
      </c>
      <c r="E60" s="20" t="s">
        <v>1176</v>
      </c>
      <c r="F60" s="20" t="s">
        <v>1177</v>
      </c>
      <c r="G60" s="22">
        <v>34818</v>
      </c>
      <c r="H60" s="28">
        <f t="shared" ca="1" si="3"/>
        <v>24.736986301369864</v>
      </c>
      <c r="I60" s="14">
        <f t="shared" ca="1" si="4"/>
        <v>43847</v>
      </c>
      <c r="J60" s="23" t="s">
        <v>1178</v>
      </c>
      <c r="K60" s="20" t="s">
        <v>27</v>
      </c>
      <c r="L60" s="24">
        <v>7500</v>
      </c>
      <c r="M60" s="20" t="s">
        <v>1218</v>
      </c>
    </row>
    <row r="61" spans="1:17" ht="15.75" x14ac:dyDescent="0.25">
      <c r="A61" s="19" t="s">
        <v>404</v>
      </c>
      <c r="B61" s="20" t="s">
        <v>68</v>
      </c>
      <c r="C61" s="20" t="s">
        <v>405</v>
      </c>
      <c r="D61" s="21" t="s">
        <v>406</v>
      </c>
      <c r="E61" s="20" t="s">
        <v>407</v>
      </c>
      <c r="F61" s="20" t="s">
        <v>408</v>
      </c>
      <c r="G61" s="22" t="s">
        <v>409</v>
      </c>
      <c r="H61" s="43">
        <f t="shared" ca="1" si="3"/>
        <v>31.698630136986303</v>
      </c>
      <c r="I61" s="46">
        <f t="shared" ca="1" si="4"/>
        <v>43847</v>
      </c>
      <c r="J61" s="23" t="s">
        <v>410</v>
      </c>
      <c r="K61" s="20" t="s">
        <v>35</v>
      </c>
      <c r="L61" s="24">
        <v>15416</v>
      </c>
      <c r="M61" s="23" t="s">
        <v>1171</v>
      </c>
      <c r="N61" s="74"/>
    </row>
    <row r="62" spans="1:17" ht="15.75" x14ac:dyDescent="0.25">
      <c r="A62" s="19" t="s">
        <v>1193</v>
      </c>
      <c r="B62" s="20" t="s">
        <v>288</v>
      </c>
      <c r="C62" s="20" t="s">
        <v>1194</v>
      </c>
      <c r="D62" s="21">
        <v>11058814531</v>
      </c>
      <c r="E62" s="20" t="s">
        <v>1197</v>
      </c>
      <c r="F62" s="20" t="s">
        <v>1196</v>
      </c>
      <c r="G62" s="22">
        <v>32459</v>
      </c>
      <c r="H62" s="28">
        <f t="shared" ca="1" si="3"/>
        <v>31.2</v>
      </c>
      <c r="I62" s="14">
        <f t="shared" ca="1" si="4"/>
        <v>43847</v>
      </c>
      <c r="J62" s="23" t="s">
        <v>1195</v>
      </c>
      <c r="K62" s="20" t="s">
        <v>27</v>
      </c>
      <c r="L62" s="24">
        <v>8500</v>
      </c>
      <c r="M62" s="20" t="s">
        <v>1223</v>
      </c>
      <c r="N62" s="17"/>
    </row>
    <row r="63" spans="1:17" ht="15.75" x14ac:dyDescent="0.25">
      <c r="A63" s="75" t="s">
        <v>411</v>
      </c>
      <c r="B63" s="20" t="s">
        <v>68</v>
      </c>
      <c r="C63" s="39" t="s">
        <v>1143</v>
      </c>
      <c r="D63" s="76">
        <v>94129119692</v>
      </c>
      <c r="E63" s="77" t="s">
        <v>413</v>
      </c>
      <c r="F63" s="39" t="s">
        <v>414</v>
      </c>
      <c r="G63" s="78">
        <v>33343</v>
      </c>
      <c r="H63" s="28">
        <v>27.1</v>
      </c>
      <c r="I63" s="14">
        <f t="shared" ca="1" si="4"/>
        <v>43847</v>
      </c>
      <c r="J63" s="45" t="s">
        <v>415</v>
      </c>
      <c r="K63" s="39" t="s">
        <v>101</v>
      </c>
      <c r="L63" s="79">
        <v>7420</v>
      </c>
      <c r="M63" s="36" t="s">
        <v>1216</v>
      </c>
      <c r="N63" s="17"/>
    </row>
    <row r="64" spans="1:17" ht="15.75" x14ac:dyDescent="0.25">
      <c r="A64" s="19" t="s">
        <v>416</v>
      </c>
      <c r="B64" s="20" t="s">
        <v>68</v>
      </c>
      <c r="C64" s="20" t="s">
        <v>1144</v>
      </c>
      <c r="D64" s="21">
        <v>90068200758</v>
      </c>
      <c r="E64" s="20" t="s">
        <v>417</v>
      </c>
      <c r="F64" s="20" t="s">
        <v>418</v>
      </c>
      <c r="G64" s="22" t="s">
        <v>419</v>
      </c>
      <c r="H64" s="28">
        <f ca="1">((I64-G64)/365)</f>
        <v>37.909589041095892</v>
      </c>
      <c r="I64" s="14">
        <f t="shared" ca="1" si="4"/>
        <v>43847</v>
      </c>
      <c r="J64" s="23">
        <v>41548</v>
      </c>
      <c r="K64" s="20" t="s">
        <v>85</v>
      </c>
      <c r="L64" s="24">
        <v>8720</v>
      </c>
      <c r="M64" s="20" t="s">
        <v>420</v>
      </c>
      <c r="N64" s="17"/>
    </row>
    <row r="65" spans="1:14" ht="15.75" x14ac:dyDescent="0.25">
      <c r="A65" s="9" t="s">
        <v>421</v>
      </c>
      <c r="B65" s="10" t="s">
        <v>22</v>
      </c>
      <c r="C65" s="10" t="s">
        <v>1146</v>
      </c>
      <c r="D65" s="11">
        <v>1866863614</v>
      </c>
      <c r="E65" s="34" t="s">
        <v>422</v>
      </c>
      <c r="F65" s="10" t="s">
        <v>423</v>
      </c>
      <c r="G65" s="12">
        <v>24944</v>
      </c>
      <c r="H65" s="13">
        <f ca="1">((I65-G65)/365)</f>
        <v>51.789041095890411</v>
      </c>
      <c r="I65" s="14">
        <f t="shared" ca="1" si="4"/>
        <v>43847</v>
      </c>
      <c r="J65" s="15">
        <v>38718</v>
      </c>
      <c r="K65" s="10" t="s">
        <v>20</v>
      </c>
      <c r="L65" s="16">
        <v>17746</v>
      </c>
      <c r="M65" s="16" t="s">
        <v>20</v>
      </c>
      <c r="N65" s="17"/>
    </row>
    <row r="66" spans="1:14" ht="15.75" x14ac:dyDescent="0.25">
      <c r="A66" s="9" t="s">
        <v>424</v>
      </c>
      <c r="B66" s="10" t="s">
        <v>243</v>
      </c>
      <c r="C66" s="10" t="s">
        <v>1129</v>
      </c>
      <c r="D66" s="10">
        <v>1786235943</v>
      </c>
      <c r="E66" s="10" t="s">
        <v>425</v>
      </c>
      <c r="F66" s="10" t="s">
        <v>426</v>
      </c>
      <c r="G66" s="14">
        <v>22679</v>
      </c>
      <c r="H66" s="13">
        <f ca="1">((I66-G66)/365)</f>
        <v>57.994520547945207</v>
      </c>
      <c r="I66" s="14">
        <f t="shared" ca="1" si="4"/>
        <v>43847</v>
      </c>
      <c r="J66" s="10" t="s">
        <v>427</v>
      </c>
      <c r="K66" s="10" t="s">
        <v>20</v>
      </c>
      <c r="L66" s="155">
        <v>9118.74</v>
      </c>
      <c r="M66" s="16" t="s">
        <v>20</v>
      </c>
      <c r="N66" s="17"/>
    </row>
    <row r="67" spans="1:14" ht="15.75" x14ac:dyDescent="0.25">
      <c r="A67" s="19" t="s">
        <v>428</v>
      </c>
      <c r="B67" s="20" t="s">
        <v>68</v>
      </c>
      <c r="C67" s="20" t="s">
        <v>1129</v>
      </c>
      <c r="D67" s="21">
        <v>90018505173</v>
      </c>
      <c r="E67" s="20" t="s">
        <v>429</v>
      </c>
      <c r="F67" s="20" t="s">
        <v>430</v>
      </c>
      <c r="G67" s="22">
        <v>31090</v>
      </c>
      <c r="H67" s="28">
        <f ca="1">((I67-G67)/365)</f>
        <v>34.950684931506849</v>
      </c>
      <c r="I67" s="14">
        <f t="shared" ca="1" si="4"/>
        <v>43847</v>
      </c>
      <c r="J67" s="23" t="s">
        <v>431</v>
      </c>
      <c r="K67" s="20" t="s">
        <v>85</v>
      </c>
      <c r="L67" s="24">
        <v>8500</v>
      </c>
      <c r="M67" s="20" t="s">
        <v>172</v>
      </c>
      <c r="N67" s="17"/>
    </row>
    <row r="68" spans="1:14" ht="15.75" x14ac:dyDescent="0.25">
      <c r="A68" s="19" t="s">
        <v>432</v>
      </c>
      <c r="B68" s="20" t="s">
        <v>68</v>
      </c>
      <c r="C68" s="20" t="s">
        <v>433</v>
      </c>
      <c r="D68" s="21" t="s">
        <v>434</v>
      </c>
      <c r="E68" s="80"/>
      <c r="F68" s="20" t="s">
        <v>435</v>
      </c>
      <c r="G68" s="22" t="s">
        <v>436</v>
      </c>
      <c r="H68" s="28">
        <f ca="1">((I68-G68)/365)</f>
        <v>34.265753424657532</v>
      </c>
      <c r="I68" s="14">
        <f t="shared" ca="1" si="4"/>
        <v>43847</v>
      </c>
      <c r="J68" s="23">
        <v>41563</v>
      </c>
      <c r="K68" s="20" t="s">
        <v>85</v>
      </c>
      <c r="L68" s="24">
        <v>40420</v>
      </c>
      <c r="M68" s="20" t="s">
        <v>437</v>
      </c>
      <c r="N68" s="17"/>
    </row>
  </sheetData>
  <autoFilter ref="A1:AL68" xr:uid="{00000000-0009-0000-0000-000000000000}"/>
  <sortState ref="A2:N68">
    <sortCondition ref="A68"/>
  </sortState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2"/>
  <sheetViews>
    <sheetView zoomScaleNormal="100" workbookViewId="0">
      <selection activeCell="E42" sqref="E42"/>
    </sheetView>
  </sheetViews>
  <sheetFormatPr baseColWidth="10" defaultColWidth="9.140625" defaultRowHeight="15" x14ac:dyDescent="0.25"/>
  <cols>
    <col min="1" max="1" width="41.7109375" customWidth="1"/>
    <col min="2" max="2" width="39.140625" customWidth="1"/>
    <col min="3" max="1025" width="11.42578125"/>
  </cols>
  <sheetData>
    <row r="1" spans="1:2" ht="17.25" customHeight="1" x14ac:dyDescent="0.25">
      <c r="A1" s="25" t="s">
        <v>14</v>
      </c>
      <c r="B1" s="20" t="s">
        <v>15</v>
      </c>
    </row>
    <row r="2" spans="1:2" ht="18" customHeight="1" x14ac:dyDescent="0.25">
      <c r="A2" s="25" t="s">
        <v>29</v>
      </c>
      <c r="B2" s="20" t="s">
        <v>30</v>
      </c>
    </row>
    <row r="3" spans="1:2" ht="15.75" x14ac:dyDescent="0.25">
      <c r="A3" s="19" t="s">
        <v>37</v>
      </c>
      <c r="B3" s="20" t="s">
        <v>30</v>
      </c>
    </row>
    <row r="4" spans="1:2" ht="15.75" x14ac:dyDescent="0.25">
      <c r="A4" s="19" t="s">
        <v>42</v>
      </c>
      <c r="B4" s="20" t="s">
        <v>22</v>
      </c>
    </row>
    <row r="5" spans="1:2" ht="15.75" x14ac:dyDescent="0.25">
      <c r="A5" s="19" t="s">
        <v>54</v>
      </c>
      <c r="B5" s="20" t="s">
        <v>22</v>
      </c>
    </row>
    <row r="6" spans="1:2" ht="15.75" x14ac:dyDescent="0.25">
      <c r="A6" s="19" t="s">
        <v>59</v>
      </c>
      <c r="B6" s="20" t="s">
        <v>22</v>
      </c>
    </row>
    <row r="7" spans="1:2" ht="15.75" x14ac:dyDescent="0.25">
      <c r="A7" s="19" t="s">
        <v>67</v>
      </c>
      <c r="B7" s="20" t="s">
        <v>22</v>
      </c>
    </row>
    <row r="8" spans="1:2" ht="15.75" x14ac:dyDescent="0.25">
      <c r="A8" s="19" t="s">
        <v>78</v>
      </c>
      <c r="B8" s="20" t="s">
        <v>22</v>
      </c>
    </row>
    <row r="9" spans="1:2" ht="15.75" x14ac:dyDescent="0.25">
      <c r="A9" s="19" t="s">
        <v>87</v>
      </c>
      <c r="B9" s="20" t="s">
        <v>88</v>
      </c>
    </row>
    <row r="10" spans="1:2" ht="15.75" x14ac:dyDescent="0.25">
      <c r="A10" s="19" t="s">
        <v>438</v>
      </c>
      <c r="B10" s="20" t="s">
        <v>88</v>
      </c>
    </row>
    <row r="11" spans="1:2" ht="15.75" x14ac:dyDescent="0.25">
      <c r="A11" s="19" t="s">
        <v>93</v>
      </c>
      <c r="B11" s="20" t="s">
        <v>88</v>
      </c>
    </row>
    <row r="12" spans="1:2" ht="15.75" x14ac:dyDescent="0.25">
      <c r="A12" s="19" t="s">
        <v>439</v>
      </c>
      <c r="B12" s="20" t="s">
        <v>22</v>
      </c>
    </row>
    <row r="13" spans="1:2" ht="15.75" x14ac:dyDescent="0.25">
      <c r="A13" s="19" t="s">
        <v>97</v>
      </c>
      <c r="B13" s="20" t="s">
        <v>22</v>
      </c>
    </row>
    <row r="14" spans="1:2" ht="15.75" x14ac:dyDescent="0.25">
      <c r="A14" s="19" t="s">
        <v>440</v>
      </c>
      <c r="B14" s="20" t="s">
        <v>22</v>
      </c>
    </row>
    <row r="15" spans="1:2" ht="15.75" x14ac:dyDescent="0.25">
      <c r="A15" s="19" t="s">
        <v>113</v>
      </c>
      <c r="B15" s="20" t="s">
        <v>30</v>
      </c>
    </row>
    <row r="16" spans="1:2" ht="15.75" x14ac:dyDescent="0.25">
      <c r="A16" s="19" t="s">
        <v>441</v>
      </c>
      <c r="B16" s="20" t="s">
        <v>15</v>
      </c>
    </row>
    <row r="17" spans="1:2" ht="15.75" x14ac:dyDescent="0.25">
      <c r="A17" s="19" t="s">
        <v>123</v>
      </c>
      <c r="B17" s="20" t="s">
        <v>30</v>
      </c>
    </row>
    <row r="18" spans="1:2" ht="15.75" x14ac:dyDescent="0.25">
      <c r="A18" s="19" t="s">
        <v>442</v>
      </c>
      <c r="B18" s="20" t="s">
        <v>30</v>
      </c>
    </row>
    <row r="19" spans="1:2" ht="15.75" x14ac:dyDescent="0.25">
      <c r="A19" s="19" t="s">
        <v>138</v>
      </c>
      <c r="B19" s="20" t="s">
        <v>22</v>
      </c>
    </row>
    <row r="20" spans="1:2" ht="15.75" x14ac:dyDescent="0.25">
      <c r="A20" s="19" t="s">
        <v>148</v>
      </c>
      <c r="B20" s="20" t="s">
        <v>22</v>
      </c>
    </row>
    <row r="21" spans="1:2" ht="15.75" x14ac:dyDescent="0.25">
      <c r="A21" s="19" t="s">
        <v>151</v>
      </c>
      <c r="B21" s="20" t="s">
        <v>88</v>
      </c>
    </row>
    <row r="22" spans="1:2" ht="15.75" x14ac:dyDescent="0.25">
      <c r="A22" s="42" t="s">
        <v>156</v>
      </c>
      <c r="B22" s="42" t="s">
        <v>88</v>
      </c>
    </row>
    <row r="23" spans="1:2" ht="15.75" x14ac:dyDescent="0.25">
      <c r="A23" s="42" t="s">
        <v>159</v>
      </c>
      <c r="B23" s="20" t="s">
        <v>22</v>
      </c>
    </row>
    <row r="24" spans="1:2" ht="15.75" x14ac:dyDescent="0.25">
      <c r="A24" s="19" t="s">
        <v>164</v>
      </c>
      <c r="B24" s="20" t="s">
        <v>22</v>
      </c>
    </row>
    <row r="25" spans="1:2" ht="15.75" x14ac:dyDescent="0.25">
      <c r="A25" s="19" t="s">
        <v>443</v>
      </c>
      <c r="B25" s="20" t="s">
        <v>22</v>
      </c>
    </row>
    <row r="26" spans="1:2" ht="15.75" x14ac:dyDescent="0.25">
      <c r="A26" s="19" t="s">
        <v>199</v>
      </c>
      <c r="B26" s="20" t="s">
        <v>22</v>
      </c>
    </row>
    <row r="27" spans="1:2" ht="15.75" x14ac:dyDescent="0.25">
      <c r="A27" s="19" t="s">
        <v>444</v>
      </c>
      <c r="B27" s="20" t="s">
        <v>88</v>
      </c>
    </row>
    <row r="28" spans="1:2" ht="15.75" x14ac:dyDescent="0.25">
      <c r="A28" s="19" t="s">
        <v>445</v>
      </c>
      <c r="B28" s="20" t="s">
        <v>88</v>
      </c>
    </row>
    <row r="29" spans="1:2" ht="15.75" x14ac:dyDescent="0.25">
      <c r="A29" s="19" t="s">
        <v>208</v>
      </c>
      <c r="B29" s="20" t="s">
        <v>22</v>
      </c>
    </row>
    <row r="30" spans="1:2" ht="15.75" x14ac:dyDescent="0.25">
      <c r="A30" s="19" t="s">
        <v>446</v>
      </c>
      <c r="B30" s="20" t="s">
        <v>22</v>
      </c>
    </row>
    <row r="31" spans="1:2" ht="15.75" x14ac:dyDescent="0.25">
      <c r="A31" s="19" t="s">
        <v>447</v>
      </c>
      <c r="B31" s="20" t="s">
        <v>88</v>
      </c>
    </row>
    <row r="32" spans="1:2" ht="15.75" x14ac:dyDescent="0.25">
      <c r="A32" s="19" t="s">
        <v>215</v>
      </c>
      <c r="B32" s="20" t="s">
        <v>30</v>
      </c>
    </row>
    <row r="33" spans="1:2" ht="15.75" x14ac:dyDescent="0.25">
      <c r="A33" s="19" t="s">
        <v>219</v>
      </c>
      <c r="B33" s="20" t="s">
        <v>30</v>
      </c>
    </row>
    <row r="34" spans="1:2" ht="15.75" x14ac:dyDescent="0.25">
      <c r="A34" s="19" t="s">
        <v>224</v>
      </c>
      <c r="B34" s="20" t="s">
        <v>22</v>
      </c>
    </row>
    <row r="35" spans="1:2" ht="15.75" x14ac:dyDescent="0.25">
      <c r="A35" s="19" t="s">
        <v>227</v>
      </c>
      <c r="B35" s="20" t="s">
        <v>22</v>
      </c>
    </row>
    <row r="36" spans="1:2" ht="15.75" x14ac:dyDescent="0.25">
      <c r="A36" s="19" t="s">
        <v>448</v>
      </c>
      <c r="B36" s="20" t="s">
        <v>15</v>
      </c>
    </row>
    <row r="37" spans="1:2" ht="15.75" x14ac:dyDescent="0.25">
      <c r="A37" s="19" t="s">
        <v>237</v>
      </c>
      <c r="B37" s="20" t="s">
        <v>22</v>
      </c>
    </row>
    <row r="38" spans="1:2" ht="15.75" x14ac:dyDescent="0.25">
      <c r="A38" s="19" t="s">
        <v>247</v>
      </c>
      <c r="B38" s="20" t="s">
        <v>22</v>
      </c>
    </row>
    <row r="39" spans="1:2" ht="15.75" x14ac:dyDescent="0.25">
      <c r="A39" s="19" t="s">
        <v>252</v>
      </c>
      <c r="B39" s="20" t="s">
        <v>88</v>
      </c>
    </row>
    <row r="40" spans="1:2" ht="15.75" x14ac:dyDescent="0.25">
      <c r="A40" s="19" t="s">
        <v>449</v>
      </c>
      <c r="B40" s="20" t="s">
        <v>30</v>
      </c>
    </row>
    <row r="41" spans="1:2" ht="15.75" x14ac:dyDescent="0.25">
      <c r="A41" s="19" t="s">
        <v>268</v>
      </c>
      <c r="B41" s="20" t="s">
        <v>30</v>
      </c>
    </row>
    <row r="42" spans="1:2" ht="15.75" x14ac:dyDescent="0.25">
      <c r="A42" s="19" t="s">
        <v>273</v>
      </c>
      <c r="B42" s="20" t="s">
        <v>22</v>
      </c>
    </row>
    <row r="43" spans="1:2" ht="15.75" x14ac:dyDescent="0.25">
      <c r="A43" s="19" t="s">
        <v>282</v>
      </c>
      <c r="B43" s="20" t="s">
        <v>88</v>
      </c>
    </row>
    <row r="44" spans="1:2" ht="15.75" x14ac:dyDescent="0.25">
      <c r="A44" s="19" t="s">
        <v>450</v>
      </c>
      <c r="B44" s="20" t="s">
        <v>22</v>
      </c>
    </row>
    <row r="45" spans="1:2" ht="15.75" x14ac:dyDescent="0.25">
      <c r="A45" s="19" t="s">
        <v>325</v>
      </c>
      <c r="B45" s="20" t="s">
        <v>22</v>
      </c>
    </row>
    <row r="46" spans="1:2" ht="15.75" x14ac:dyDescent="0.25">
      <c r="A46" s="19" t="s">
        <v>451</v>
      </c>
      <c r="B46" s="20" t="s">
        <v>15</v>
      </c>
    </row>
    <row r="47" spans="1:2" ht="15.75" x14ac:dyDescent="0.25">
      <c r="A47" s="19" t="s">
        <v>334</v>
      </c>
      <c r="B47" s="20" t="s">
        <v>15</v>
      </c>
    </row>
    <row r="48" spans="1:2" ht="15.75" x14ac:dyDescent="0.25">
      <c r="A48" s="19" t="s">
        <v>338</v>
      </c>
      <c r="B48" s="20" t="s">
        <v>22</v>
      </c>
    </row>
    <row r="49" spans="1:2" ht="15.75" x14ac:dyDescent="0.25">
      <c r="A49" s="19" t="s">
        <v>352</v>
      </c>
      <c r="B49" s="20" t="s">
        <v>22</v>
      </c>
    </row>
    <row r="50" spans="1:2" ht="15.75" x14ac:dyDescent="0.25">
      <c r="A50" s="19" t="s">
        <v>357</v>
      </c>
      <c r="B50" s="20" t="s">
        <v>22</v>
      </c>
    </row>
    <row r="51" spans="1:2" ht="15.75" x14ac:dyDescent="0.25">
      <c r="A51" s="19" t="s">
        <v>369</v>
      </c>
      <c r="B51" s="20" t="s">
        <v>88</v>
      </c>
    </row>
    <row r="52" spans="1:2" ht="15.75" x14ac:dyDescent="0.25">
      <c r="A52" s="19" t="s">
        <v>373</v>
      </c>
      <c r="B52" s="20" t="s">
        <v>22</v>
      </c>
    </row>
    <row r="53" spans="1:2" ht="15.75" x14ac:dyDescent="0.25">
      <c r="A53" s="19" t="s">
        <v>395</v>
      </c>
      <c r="B53" s="20" t="s">
        <v>22</v>
      </c>
    </row>
    <row r="54" spans="1:2" ht="15.75" x14ac:dyDescent="0.25">
      <c r="A54" s="19" t="s">
        <v>452</v>
      </c>
      <c r="B54" s="20" t="s">
        <v>22</v>
      </c>
    </row>
    <row r="55" spans="1:2" ht="15.75" x14ac:dyDescent="0.25">
      <c r="A55" s="19" t="s">
        <v>453</v>
      </c>
      <c r="B55" s="20" t="s">
        <v>15</v>
      </c>
    </row>
    <row r="56" spans="1:2" ht="15.75" x14ac:dyDescent="0.25">
      <c r="A56" s="19" t="s">
        <v>400</v>
      </c>
      <c r="B56" s="20" t="s">
        <v>88</v>
      </c>
    </row>
    <row r="57" spans="1:2" ht="15.75" x14ac:dyDescent="0.25">
      <c r="A57" s="19" t="s">
        <v>454</v>
      </c>
      <c r="B57" s="20" t="s">
        <v>22</v>
      </c>
    </row>
    <row r="58" spans="1:2" ht="15.75" x14ac:dyDescent="0.25">
      <c r="A58" s="19" t="s">
        <v>455</v>
      </c>
      <c r="B58" s="20" t="s">
        <v>15</v>
      </c>
    </row>
    <row r="59" spans="1:2" ht="15.75" x14ac:dyDescent="0.25">
      <c r="A59" s="19" t="s">
        <v>421</v>
      </c>
      <c r="B59" s="20" t="s">
        <v>22</v>
      </c>
    </row>
    <row r="60" spans="1:2" ht="15.75" x14ac:dyDescent="0.25">
      <c r="A60" s="63" t="s">
        <v>456</v>
      </c>
      <c r="B60" s="20" t="s">
        <v>15</v>
      </c>
    </row>
    <row r="61" spans="1:2" ht="15.75" x14ac:dyDescent="0.25">
      <c r="A61" s="19" t="s">
        <v>457</v>
      </c>
      <c r="B61" s="20" t="s">
        <v>88</v>
      </c>
    </row>
    <row r="62" spans="1:2" ht="15.75" x14ac:dyDescent="0.25">
      <c r="A62" s="19" t="s">
        <v>458</v>
      </c>
      <c r="B62" s="20" t="s">
        <v>88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L146"/>
  <sheetViews>
    <sheetView zoomScaleNormal="100" workbookViewId="0">
      <pane xSplit="1" ySplit="1" topLeftCell="B137" activePane="bottomRight" state="frozen"/>
      <selection pane="topRight" activeCell="B1" sqref="B1"/>
      <selection pane="bottomLeft" activeCell="A2" sqref="A2"/>
      <selection pane="bottomRight" activeCell="O150" sqref="O150"/>
    </sheetView>
  </sheetViews>
  <sheetFormatPr baseColWidth="10" defaultColWidth="9.140625" defaultRowHeight="15" x14ac:dyDescent="0.25"/>
  <cols>
    <col min="1" max="1" width="45.85546875" customWidth="1"/>
    <col min="2" max="2" width="26.28515625" customWidth="1"/>
    <col min="3" max="3" width="37.28515625" customWidth="1"/>
    <col min="4" max="4" width="22.28515625" customWidth="1"/>
    <col min="5" max="5" width="26.140625" customWidth="1"/>
    <col min="6" max="6" width="24.5703125" hidden="1" customWidth="1"/>
    <col min="7" max="7" width="24" customWidth="1"/>
    <col min="8" max="8" width="11" hidden="1" customWidth="1"/>
    <col min="9" max="9" width="36.42578125" hidden="1" customWidth="1"/>
    <col min="10" max="10" width="31.42578125" customWidth="1"/>
    <col min="11" max="11" width="42.42578125" customWidth="1"/>
    <col min="12" max="12" width="26.7109375" customWidth="1"/>
    <col min="13" max="13" width="42" customWidth="1"/>
    <col min="14" max="14" width="25.28515625" customWidth="1"/>
    <col min="15" max="15" width="26" bestFit="1" customWidth="1"/>
    <col min="16" max="16" width="19.42578125" customWidth="1"/>
    <col min="17" max="17" width="62.85546875" customWidth="1"/>
    <col min="18" max="1025" width="10.5703125" customWidth="1"/>
  </cols>
  <sheetData>
    <row r="1" spans="1:17" ht="15.75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81" t="s">
        <v>9</v>
      </c>
      <c r="K1" s="2" t="s">
        <v>10</v>
      </c>
      <c r="L1" s="7" t="s">
        <v>11</v>
      </c>
      <c r="M1" s="82" t="s">
        <v>12</v>
      </c>
      <c r="N1" s="83" t="s">
        <v>459</v>
      </c>
      <c r="O1" s="84" t="s">
        <v>460</v>
      </c>
      <c r="P1" s="84" t="s">
        <v>461</v>
      </c>
      <c r="Q1" s="84" t="s">
        <v>462</v>
      </c>
    </row>
    <row r="2" spans="1:17" ht="15.75" x14ac:dyDescent="0.25">
      <c r="A2" s="19" t="s">
        <v>463</v>
      </c>
      <c r="B2" s="20" t="s">
        <v>30</v>
      </c>
      <c r="C2" s="20" t="s">
        <v>464</v>
      </c>
      <c r="D2" s="21" t="s">
        <v>465</v>
      </c>
      <c r="E2" s="31" t="s">
        <v>466</v>
      </c>
      <c r="F2" s="20" t="s">
        <v>467</v>
      </c>
      <c r="G2" s="22" t="s">
        <v>468</v>
      </c>
      <c r="H2" s="43">
        <f t="shared" ref="H2:H10" ca="1" si="0">YEARFRAC(G2,I2)</f>
        <v>33.522222222222226</v>
      </c>
      <c r="I2" s="46">
        <f t="shared" ref="I2:I10" ca="1" si="1">TODAY()</f>
        <v>43847</v>
      </c>
      <c r="J2" s="23">
        <v>42492</v>
      </c>
      <c r="K2" s="20" t="s">
        <v>35</v>
      </c>
      <c r="L2" s="24">
        <v>40000</v>
      </c>
      <c r="M2" s="85" t="s">
        <v>469</v>
      </c>
      <c r="N2" s="20" t="s">
        <v>470</v>
      </c>
      <c r="O2" s="80"/>
      <c r="P2" s="80"/>
      <c r="Q2" s="80"/>
    </row>
    <row r="3" spans="1:17" s="35" customFormat="1" ht="15.75" x14ac:dyDescent="0.25">
      <c r="A3" s="19" t="s">
        <v>471</v>
      </c>
      <c r="B3" s="20" t="s">
        <v>88</v>
      </c>
      <c r="C3" s="20" t="s">
        <v>124</v>
      </c>
      <c r="D3" s="21">
        <v>26159200539</v>
      </c>
      <c r="E3" s="20" t="s">
        <v>472</v>
      </c>
      <c r="F3" s="20" t="s">
        <v>473</v>
      </c>
      <c r="G3" s="22">
        <v>33769</v>
      </c>
      <c r="H3" s="43">
        <f t="shared" ca="1" si="0"/>
        <v>27.591666666666665</v>
      </c>
      <c r="I3" s="46">
        <f t="shared" ca="1" si="1"/>
        <v>43847</v>
      </c>
      <c r="J3" s="23" t="s">
        <v>372</v>
      </c>
      <c r="K3" s="20" t="s">
        <v>474</v>
      </c>
      <c r="L3" s="24">
        <v>16000</v>
      </c>
      <c r="M3" s="85" t="s">
        <v>469</v>
      </c>
      <c r="N3" s="20" t="s">
        <v>475</v>
      </c>
      <c r="O3" s="20" t="s">
        <v>476</v>
      </c>
      <c r="P3" s="20" t="s">
        <v>477</v>
      </c>
      <c r="Q3" s="20"/>
    </row>
    <row r="4" spans="1:17" s="35" customFormat="1" ht="14.25" customHeight="1" x14ac:dyDescent="0.25">
      <c r="A4" s="19" t="s">
        <v>478</v>
      </c>
      <c r="B4" s="20" t="s">
        <v>30</v>
      </c>
      <c r="C4" s="20" t="s">
        <v>464</v>
      </c>
      <c r="D4" s="21" t="s">
        <v>479</v>
      </c>
      <c r="E4" s="31" t="s">
        <v>480</v>
      </c>
      <c r="F4" s="20" t="s">
        <v>481</v>
      </c>
      <c r="G4" s="22" t="s">
        <v>482</v>
      </c>
      <c r="H4" s="43">
        <f t="shared" ca="1" si="0"/>
        <v>45.69166666666667</v>
      </c>
      <c r="I4" s="46">
        <f t="shared" ca="1" si="1"/>
        <v>43847</v>
      </c>
      <c r="J4" s="23">
        <v>42590</v>
      </c>
      <c r="K4" s="20" t="s">
        <v>35</v>
      </c>
      <c r="L4" s="24">
        <v>45000</v>
      </c>
      <c r="M4" s="85" t="s">
        <v>469</v>
      </c>
      <c r="N4" s="20" t="s">
        <v>470</v>
      </c>
      <c r="O4" s="80"/>
      <c r="P4" s="80"/>
      <c r="Q4" s="80"/>
    </row>
    <row r="5" spans="1:17" ht="14.25" customHeight="1" x14ac:dyDescent="0.25">
      <c r="A5" s="19" t="s">
        <v>483</v>
      </c>
      <c r="B5" s="20" t="s">
        <v>22</v>
      </c>
      <c r="C5" s="20" t="s">
        <v>484</v>
      </c>
      <c r="D5" s="21">
        <v>2189647122</v>
      </c>
      <c r="E5" s="20" t="s">
        <v>485</v>
      </c>
      <c r="F5" s="20" t="s">
        <v>486</v>
      </c>
      <c r="G5" s="22">
        <v>35360</v>
      </c>
      <c r="H5" s="43">
        <f t="shared" ca="1" si="0"/>
        <v>23.236111111111111</v>
      </c>
      <c r="I5" s="46">
        <f t="shared" ca="1" si="1"/>
        <v>43847</v>
      </c>
      <c r="J5" s="23" t="s">
        <v>487</v>
      </c>
      <c r="K5" s="20" t="s">
        <v>35</v>
      </c>
      <c r="L5" s="24">
        <v>7000</v>
      </c>
      <c r="M5" s="85" t="s">
        <v>488</v>
      </c>
      <c r="N5" s="20" t="s">
        <v>489</v>
      </c>
      <c r="O5" s="20" t="s">
        <v>490</v>
      </c>
      <c r="P5" s="20" t="s">
        <v>477</v>
      </c>
      <c r="Q5" s="20"/>
    </row>
    <row r="6" spans="1:17" ht="15.75" x14ac:dyDescent="0.25">
      <c r="A6" s="25" t="s">
        <v>491</v>
      </c>
      <c r="B6" s="20" t="s">
        <v>15</v>
      </c>
      <c r="C6" s="20" t="s">
        <v>139</v>
      </c>
      <c r="D6" s="26">
        <v>20998400335</v>
      </c>
      <c r="E6" s="27" t="s">
        <v>492</v>
      </c>
      <c r="F6" s="20"/>
      <c r="G6" s="22">
        <v>30866</v>
      </c>
      <c r="H6" s="43">
        <f t="shared" ca="1" si="0"/>
        <v>35.538888888888891</v>
      </c>
      <c r="I6" s="46">
        <f t="shared" ca="1" si="1"/>
        <v>43847</v>
      </c>
      <c r="J6" s="29" t="s">
        <v>493</v>
      </c>
      <c r="K6" s="20" t="s">
        <v>27</v>
      </c>
      <c r="L6" s="30">
        <v>10000</v>
      </c>
      <c r="M6" s="86" t="s">
        <v>494</v>
      </c>
      <c r="N6" s="20" t="s">
        <v>489</v>
      </c>
      <c r="O6" s="20" t="s">
        <v>495</v>
      </c>
      <c r="P6" s="20"/>
      <c r="Q6" s="20"/>
    </row>
    <row r="7" spans="1:17" s="35" customFormat="1" ht="15.75" x14ac:dyDescent="0.25">
      <c r="A7" s="19" t="s">
        <v>496</v>
      </c>
      <c r="B7" s="20" t="s">
        <v>30</v>
      </c>
      <c r="C7" s="20" t="s">
        <v>497</v>
      </c>
      <c r="D7" s="21" t="s">
        <v>498</v>
      </c>
      <c r="E7" s="31" t="s">
        <v>499</v>
      </c>
      <c r="F7" s="20" t="s">
        <v>500</v>
      </c>
      <c r="G7" s="22" t="s">
        <v>501</v>
      </c>
      <c r="H7" s="43">
        <f t="shared" ca="1" si="0"/>
        <v>42.213888888888889</v>
      </c>
      <c r="I7" s="46">
        <f t="shared" ca="1" si="1"/>
        <v>43847</v>
      </c>
      <c r="J7" s="23">
        <v>42975</v>
      </c>
      <c r="K7" s="20" t="s">
        <v>35</v>
      </c>
      <c r="L7" s="24">
        <v>40000</v>
      </c>
      <c r="M7" s="85" t="s">
        <v>469</v>
      </c>
      <c r="N7" s="20" t="s">
        <v>502</v>
      </c>
      <c r="O7" s="80"/>
      <c r="P7" s="80"/>
      <c r="Q7" s="80"/>
    </row>
    <row r="8" spans="1:17" ht="15" customHeight="1" x14ac:dyDescent="0.25">
      <c r="A8" s="19" t="s">
        <v>503</v>
      </c>
      <c r="B8" s="20" t="s">
        <v>68</v>
      </c>
      <c r="C8" s="20" t="s">
        <v>504</v>
      </c>
      <c r="D8" s="21" t="s">
        <v>505</v>
      </c>
      <c r="E8" s="20" t="s">
        <v>506</v>
      </c>
      <c r="F8" s="20" t="s">
        <v>507</v>
      </c>
      <c r="G8" s="22">
        <v>34285</v>
      </c>
      <c r="H8" s="43">
        <f t="shared" ca="1" si="0"/>
        <v>26.180555555555557</v>
      </c>
      <c r="I8" s="46">
        <f t="shared" ca="1" si="1"/>
        <v>43847</v>
      </c>
      <c r="J8" s="23">
        <v>43164</v>
      </c>
      <c r="K8" s="20" t="s">
        <v>65</v>
      </c>
      <c r="L8" s="24">
        <v>5000</v>
      </c>
      <c r="M8" s="85" t="s">
        <v>508</v>
      </c>
      <c r="N8" s="80" t="s">
        <v>509</v>
      </c>
      <c r="O8" s="80"/>
      <c r="P8" s="80"/>
      <c r="Q8" s="80"/>
    </row>
    <row r="9" spans="1:17" ht="15.75" x14ac:dyDescent="0.25">
      <c r="A9" s="19" t="s">
        <v>510</v>
      </c>
      <c r="B9" s="20" t="s">
        <v>15</v>
      </c>
      <c r="C9" s="20" t="s">
        <v>139</v>
      </c>
      <c r="D9" s="21">
        <v>63169727235</v>
      </c>
      <c r="E9" s="29" t="s">
        <v>511</v>
      </c>
      <c r="F9" s="20" t="s">
        <v>512</v>
      </c>
      <c r="G9" s="87">
        <v>35763</v>
      </c>
      <c r="H9" s="43">
        <f t="shared" ca="1" si="0"/>
        <v>22.133333333333333</v>
      </c>
      <c r="I9" s="46">
        <f t="shared" ca="1" si="1"/>
        <v>43847</v>
      </c>
      <c r="J9" s="23">
        <v>43147</v>
      </c>
      <c r="K9" s="20" t="s">
        <v>65</v>
      </c>
      <c r="L9" s="24">
        <v>8028</v>
      </c>
      <c r="M9" s="88" t="s">
        <v>513</v>
      </c>
      <c r="N9" s="20" t="s">
        <v>514</v>
      </c>
      <c r="O9" s="20" t="s">
        <v>490</v>
      </c>
      <c r="P9" s="20"/>
      <c r="Q9" s="20"/>
    </row>
    <row r="10" spans="1:17" ht="15.75" x14ac:dyDescent="0.25">
      <c r="A10" s="19" t="s">
        <v>515</v>
      </c>
      <c r="B10" s="20" t="s">
        <v>30</v>
      </c>
      <c r="C10" s="20" t="s">
        <v>516</v>
      </c>
      <c r="D10" s="21" t="s">
        <v>517</v>
      </c>
      <c r="E10" s="31" t="s">
        <v>518</v>
      </c>
      <c r="F10" s="20" t="s">
        <v>519</v>
      </c>
      <c r="G10" s="22" t="s">
        <v>520</v>
      </c>
      <c r="H10" s="43">
        <f t="shared" ca="1" si="0"/>
        <v>29.905555555555555</v>
      </c>
      <c r="I10" s="46">
        <f t="shared" ca="1" si="1"/>
        <v>43847</v>
      </c>
      <c r="J10" s="23">
        <v>43031</v>
      </c>
      <c r="K10" s="20" t="s">
        <v>35</v>
      </c>
      <c r="L10" s="24">
        <v>20000</v>
      </c>
      <c r="M10" s="85" t="s">
        <v>521</v>
      </c>
      <c r="N10" s="23"/>
      <c r="O10" s="20"/>
      <c r="P10" s="20"/>
      <c r="Q10" s="20"/>
    </row>
    <row r="11" spans="1:17" ht="13.5" customHeight="1" x14ac:dyDescent="0.25">
      <c r="A11" s="19" t="s">
        <v>522</v>
      </c>
      <c r="B11" s="20" t="s">
        <v>22</v>
      </c>
      <c r="C11" s="61" t="s">
        <v>523</v>
      </c>
      <c r="D11" s="80"/>
      <c r="E11" s="80"/>
      <c r="F11" s="80"/>
      <c r="G11" s="80"/>
      <c r="H11" s="80"/>
      <c r="I11" s="80"/>
      <c r="J11" s="80"/>
      <c r="K11" s="80"/>
      <c r="L11" s="80"/>
      <c r="M11" s="89"/>
      <c r="N11" s="61" t="s">
        <v>524</v>
      </c>
      <c r="O11" s="80"/>
      <c r="P11" s="80"/>
      <c r="Q11" s="80"/>
    </row>
    <row r="12" spans="1:17" s="35" customFormat="1" ht="15.75" x14ac:dyDescent="0.25">
      <c r="A12" s="19" t="s">
        <v>525</v>
      </c>
      <c r="B12" s="20" t="s">
        <v>30</v>
      </c>
      <c r="C12" s="20" t="s">
        <v>526</v>
      </c>
      <c r="D12" s="21" t="s">
        <v>527</v>
      </c>
      <c r="E12" s="31" t="s">
        <v>528</v>
      </c>
      <c r="F12" s="20" t="s">
        <v>529</v>
      </c>
      <c r="G12" s="22" t="s">
        <v>530</v>
      </c>
      <c r="H12" s="43">
        <f t="shared" ref="H12:H37" ca="1" si="2">YEARFRAC(G12,I12)</f>
        <v>33.588888888888889</v>
      </c>
      <c r="I12" s="46">
        <f t="shared" ref="I12:I43" ca="1" si="3">TODAY()</f>
        <v>43847</v>
      </c>
      <c r="J12" s="23">
        <v>42857</v>
      </c>
      <c r="K12" s="20" t="s">
        <v>35</v>
      </c>
      <c r="L12" s="24">
        <v>45500</v>
      </c>
      <c r="M12" s="85" t="s">
        <v>469</v>
      </c>
      <c r="N12" s="61" t="s">
        <v>531</v>
      </c>
      <c r="O12" s="80"/>
      <c r="P12" s="80"/>
      <c r="Q12" s="80"/>
    </row>
    <row r="13" spans="1:17" s="35" customFormat="1" ht="16.5" customHeight="1" x14ac:dyDescent="0.25">
      <c r="A13" s="19" t="s">
        <v>532</v>
      </c>
      <c r="B13" s="20" t="s">
        <v>22</v>
      </c>
      <c r="C13" s="20" t="s">
        <v>533</v>
      </c>
      <c r="D13" s="21">
        <v>90058417255</v>
      </c>
      <c r="E13" s="31" t="s">
        <v>534</v>
      </c>
      <c r="F13" s="20" t="s">
        <v>535</v>
      </c>
      <c r="G13" s="22">
        <v>30712</v>
      </c>
      <c r="H13" s="43">
        <f t="shared" ca="1" si="2"/>
        <v>35.963888888888889</v>
      </c>
      <c r="I13" s="46">
        <f t="shared" ca="1" si="3"/>
        <v>43847</v>
      </c>
      <c r="J13" s="23">
        <v>42646</v>
      </c>
      <c r="K13" s="20" t="s">
        <v>35</v>
      </c>
      <c r="L13" s="24">
        <v>7420</v>
      </c>
      <c r="M13" s="88" t="s">
        <v>536</v>
      </c>
      <c r="N13" s="20" t="s">
        <v>537</v>
      </c>
      <c r="O13" s="20" t="s">
        <v>495</v>
      </c>
      <c r="P13" s="20" t="s">
        <v>538</v>
      </c>
      <c r="Q13" s="20" t="s">
        <v>539</v>
      </c>
    </row>
    <row r="14" spans="1:17" ht="15.75" x14ac:dyDescent="0.25">
      <c r="A14" s="19" t="s">
        <v>540</v>
      </c>
      <c r="B14" s="20" t="s">
        <v>15</v>
      </c>
      <c r="C14" s="20" t="s">
        <v>541</v>
      </c>
      <c r="D14" s="21">
        <v>16109413183</v>
      </c>
      <c r="E14" s="29"/>
      <c r="F14" s="20"/>
      <c r="G14" s="87" t="s">
        <v>542</v>
      </c>
      <c r="H14" s="43">
        <f t="shared" ca="1" si="2"/>
        <v>25.197222222222223</v>
      </c>
      <c r="I14" s="46">
        <f t="shared" ca="1" si="3"/>
        <v>43847</v>
      </c>
      <c r="J14" s="23">
        <v>43147</v>
      </c>
      <c r="K14" s="29" t="s">
        <v>20</v>
      </c>
      <c r="L14" s="24">
        <v>17028</v>
      </c>
      <c r="M14" s="88" t="s">
        <v>20</v>
      </c>
      <c r="N14" s="20" t="s">
        <v>543</v>
      </c>
      <c r="O14" s="20" t="s">
        <v>544</v>
      </c>
      <c r="P14" s="20" t="s">
        <v>538</v>
      </c>
      <c r="Q14" s="20" t="s">
        <v>545</v>
      </c>
    </row>
    <row r="15" spans="1:17" ht="16.5" customHeight="1" x14ac:dyDescent="0.25">
      <c r="A15" s="19" t="s">
        <v>546</v>
      </c>
      <c r="B15" s="20" t="s">
        <v>68</v>
      </c>
      <c r="C15" s="20" t="s">
        <v>547</v>
      </c>
      <c r="D15" s="21" t="s">
        <v>548</v>
      </c>
      <c r="E15" s="20" t="s">
        <v>549</v>
      </c>
      <c r="F15" s="20" t="s">
        <v>550</v>
      </c>
      <c r="G15" s="22">
        <v>33764</v>
      </c>
      <c r="H15" s="43">
        <f t="shared" ca="1" si="2"/>
        <v>27.605555555555554</v>
      </c>
      <c r="I15" s="46">
        <f t="shared" ca="1" si="3"/>
        <v>43847</v>
      </c>
      <c r="J15" s="23">
        <v>43192</v>
      </c>
      <c r="K15" s="20" t="s">
        <v>65</v>
      </c>
      <c r="L15" s="24">
        <v>7000</v>
      </c>
      <c r="M15" s="88" t="s">
        <v>551</v>
      </c>
      <c r="N15" s="61" t="s">
        <v>551</v>
      </c>
      <c r="O15" s="80"/>
      <c r="P15" s="80"/>
      <c r="Q15" s="80"/>
    </row>
    <row r="16" spans="1:17" ht="15.75" x14ac:dyDescent="0.25">
      <c r="A16" s="19" t="s">
        <v>552</v>
      </c>
      <c r="B16" s="20" t="s">
        <v>15</v>
      </c>
      <c r="C16" s="20" t="s">
        <v>553</v>
      </c>
      <c r="D16" s="21" t="s">
        <v>554</v>
      </c>
      <c r="E16" s="20" t="s">
        <v>555</v>
      </c>
      <c r="F16" s="20" t="s">
        <v>556</v>
      </c>
      <c r="G16" s="22">
        <v>29626</v>
      </c>
      <c r="H16" s="43">
        <f t="shared" ca="1" si="2"/>
        <v>38.93888888888889</v>
      </c>
      <c r="I16" s="46">
        <f t="shared" ca="1" si="3"/>
        <v>43847</v>
      </c>
      <c r="J16" s="23" t="s">
        <v>557</v>
      </c>
      <c r="K16" s="20" t="s">
        <v>65</v>
      </c>
      <c r="L16" s="24">
        <v>14000</v>
      </c>
      <c r="M16" s="85" t="s">
        <v>558</v>
      </c>
      <c r="N16" s="20" t="s">
        <v>559</v>
      </c>
      <c r="O16" s="20" t="s">
        <v>560</v>
      </c>
      <c r="P16" s="20" t="s">
        <v>477</v>
      </c>
      <c r="Q16" s="20"/>
    </row>
    <row r="17" spans="1:17" s="35" customFormat="1" ht="15.75" x14ac:dyDescent="0.25">
      <c r="A17" s="19" t="s">
        <v>561</v>
      </c>
      <c r="B17" s="20" t="s">
        <v>15</v>
      </c>
      <c r="C17" s="20" t="s">
        <v>562</v>
      </c>
      <c r="D17" s="21">
        <v>94088202448</v>
      </c>
      <c r="E17" s="26" t="s">
        <v>563</v>
      </c>
      <c r="F17" s="20" t="s">
        <v>564</v>
      </c>
      <c r="G17" s="87" t="s">
        <v>565</v>
      </c>
      <c r="H17" s="43">
        <f t="shared" ca="1" si="2"/>
        <v>37.352777777777774</v>
      </c>
      <c r="I17" s="46">
        <f t="shared" ca="1" si="3"/>
        <v>43847</v>
      </c>
      <c r="J17" s="23">
        <v>43129</v>
      </c>
      <c r="K17" s="29" t="s">
        <v>20</v>
      </c>
      <c r="L17" s="24">
        <v>15028</v>
      </c>
      <c r="M17" s="88" t="s">
        <v>20</v>
      </c>
      <c r="N17" s="20" t="s">
        <v>566</v>
      </c>
      <c r="O17" s="20"/>
      <c r="P17" s="20"/>
      <c r="Q17" s="20"/>
    </row>
    <row r="18" spans="1:17" s="35" customFormat="1" ht="16.5" customHeight="1" x14ac:dyDescent="0.25">
      <c r="A18" s="19" t="s">
        <v>227</v>
      </c>
      <c r="B18" s="20" t="s">
        <v>22</v>
      </c>
      <c r="C18" s="20" t="s">
        <v>567</v>
      </c>
      <c r="D18" s="21" t="s">
        <v>229</v>
      </c>
      <c r="E18" s="31" t="s">
        <v>230</v>
      </c>
      <c r="F18" s="20" t="s">
        <v>231</v>
      </c>
      <c r="G18" s="22">
        <v>26018</v>
      </c>
      <c r="H18" s="43">
        <f t="shared" ca="1" si="2"/>
        <v>48.80833333333333</v>
      </c>
      <c r="I18" s="46">
        <f t="shared" ca="1" si="3"/>
        <v>43847</v>
      </c>
      <c r="J18" s="23">
        <v>42558</v>
      </c>
      <c r="K18" s="20" t="s">
        <v>85</v>
      </c>
      <c r="L18" s="24">
        <v>7420</v>
      </c>
      <c r="M18" s="88" t="s">
        <v>568</v>
      </c>
      <c r="N18" s="20" t="s">
        <v>551</v>
      </c>
      <c r="O18" s="20"/>
      <c r="P18" s="20"/>
      <c r="Q18" s="20"/>
    </row>
    <row r="19" spans="1:17" ht="16.5" customHeight="1" x14ac:dyDescent="0.25">
      <c r="A19" s="19" t="s">
        <v>569</v>
      </c>
      <c r="B19" s="20" t="s">
        <v>22</v>
      </c>
      <c r="C19" s="20" t="s">
        <v>134</v>
      </c>
      <c r="D19" s="21" t="s">
        <v>570</v>
      </c>
      <c r="E19" s="20"/>
      <c r="F19" s="20"/>
      <c r="G19" s="22">
        <v>21720</v>
      </c>
      <c r="H19" s="43">
        <f t="shared" ca="1" si="2"/>
        <v>60.577777777777776</v>
      </c>
      <c r="I19" s="46">
        <f t="shared" ca="1" si="3"/>
        <v>43847</v>
      </c>
      <c r="J19" s="23" t="s">
        <v>571</v>
      </c>
      <c r="K19" s="20" t="s">
        <v>27</v>
      </c>
      <c r="L19" s="24">
        <v>5920</v>
      </c>
      <c r="M19" s="20" t="s">
        <v>531</v>
      </c>
      <c r="N19" s="20"/>
      <c r="O19" s="20"/>
      <c r="P19" s="20"/>
      <c r="Q19" s="20"/>
    </row>
    <row r="20" spans="1:17" s="35" customFormat="1" ht="15.75" x14ac:dyDescent="0.25">
      <c r="A20" s="19" t="s">
        <v>572</v>
      </c>
      <c r="B20" s="20" t="s">
        <v>30</v>
      </c>
      <c r="C20" s="20" t="s">
        <v>526</v>
      </c>
      <c r="D20" s="21" t="s">
        <v>573</v>
      </c>
      <c r="E20" s="31" t="s">
        <v>574</v>
      </c>
      <c r="F20" s="20" t="s">
        <v>575</v>
      </c>
      <c r="G20" s="22" t="s">
        <v>576</v>
      </c>
      <c r="H20" s="43">
        <f t="shared" ca="1" si="2"/>
        <v>34.480555555555554</v>
      </c>
      <c r="I20" s="46">
        <f t="shared" ca="1" si="3"/>
        <v>43847</v>
      </c>
      <c r="J20" s="23">
        <v>42688</v>
      </c>
      <c r="K20" s="20" t="s">
        <v>35</v>
      </c>
      <c r="L20" s="24">
        <v>65500</v>
      </c>
      <c r="M20" s="85" t="s">
        <v>469</v>
      </c>
      <c r="N20" s="61" t="s">
        <v>531</v>
      </c>
      <c r="O20" s="80"/>
      <c r="P20" s="80"/>
      <c r="Q20" s="80"/>
    </row>
    <row r="21" spans="1:17" s="35" customFormat="1" ht="16.5" customHeight="1" x14ac:dyDescent="0.25">
      <c r="A21" s="19" t="s">
        <v>577</v>
      </c>
      <c r="B21" s="20" t="s">
        <v>578</v>
      </c>
      <c r="C21" s="20" t="s">
        <v>579</v>
      </c>
      <c r="D21" s="21" t="s">
        <v>580</v>
      </c>
      <c r="E21" s="60" t="s">
        <v>581</v>
      </c>
      <c r="F21" s="20" t="s">
        <v>582</v>
      </c>
      <c r="G21" s="22">
        <v>33902</v>
      </c>
      <c r="H21" s="43">
        <f t="shared" ca="1" si="2"/>
        <v>27.227777777777778</v>
      </c>
      <c r="I21" s="46">
        <f t="shared" ca="1" si="3"/>
        <v>43847</v>
      </c>
      <c r="J21" s="23" t="s">
        <v>583</v>
      </c>
      <c r="K21" s="20" t="s">
        <v>27</v>
      </c>
      <c r="L21" s="24">
        <v>5500</v>
      </c>
      <c r="M21" s="85" t="s">
        <v>584</v>
      </c>
      <c r="N21" s="90" t="s">
        <v>584</v>
      </c>
      <c r="O21" s="20"/>
      <c r="P21" s="20"/>
      <c r="Q21" s="20"/>
    </row>
    <row r="22" spans="1:17" s="35" customFormat="1" ht="15.75" x14ac:dyDescent="0.25">
      <c r="A22" s="19" t="s">
        <v>585</v>
      </c>
      <c r="B22" s="20" t="s">
        <v>30</v>
      </c>
      <c r="C22" s="20" t="s">
        <v>497</v>
      </c>
      <c r="D22" s="21" t="s">
        <v>586</v>
      </c>
      <c r="E22" s="31" t="s">
        <v>587</v>
      </c>
      <c r="F22" s="20" t="s">
        <v>588</v>
      </c>
      <c r="G22" s="22">
        <v>27841</v>
      </c>
      <c r="H22" s="43">
        <f t="shared" ca="1" si="2"/>
        <v>43.819444444444443</v>
      </c>
      <c r="I22" s="46">
        <f t="shared" ca="1" si="3"/>
        <v>43847</v>
      </c>
      <c r="J22" s="23">
        <v>42233</v>
      </c>
      <c r="K22" s="20" t="s">
        <v>35</v>
      </c>
      <c r="L22" s="24">
        <v>46041.02</v>
      </c>
      <c r="M22" s="85" t="s">
        <v>469</v>
      </c>
      <c r="N22" s="20" t="s">
        <v>589</v>
      </c>
      <c r="O22" s="20"/>
      <c r="P22" s="20"/>
      <c r="Q22" s="20"/>
    </row>
    <row r="23" spans="1:17" ht="15.75" x14ac:dyDescent="0.25">
      <c r="A23" s="19" t="s">
        <v>590</v>
      </c>
      <c r="B23" s="20" t="s">
        <v>15</v>
      </c>
      <c r="C23" s="20" t="s">
        <v>591</v>
      </c>
      <c r="D23" s="21">
        <v>8159201469</v>
      </c>
      <c r="E23" s="29" t="s">
        <v>592</v>
      </c>
      <c r="F23" s="20" t="s">
        <v>593</v>
      </c>
      <c r="G23" s="87" t="s">
        <v>594</v>
      </c>
      <c r="H23" s="43">
        <f t="shared" ca="1" si="2"/>
        <v>27.647222222222222</v>
      </c>
      <c r="I23" s="46">
        <f t="shared" ca="1" si="3"/>
        <v>43847</v>
      </c>
      <c r="J23" s="23">
        <v>43147</v>
      </c>
      <c r="K23" s="20" t="s">
        <v>65</v>
      </c>
      <c r="L23" s="24">
        <v>38028</v>
      </c>
      <c r="M23" s="88"/>
      <c r="N23" s="20" t="s">
        <v>566</v>
      </c>
      <c r="O23" s="20"/>
      <c r="P23" s="20"/>
      <c r="Q23" s="20"/>
    </row>
    <row r="24" spans="1:17" s="35" customFormat="1" ht="15.75" x14ac:dyDescent="0.25">
      <c r="A24" s="19" t="s">
        <v>595</v>
      </c>
      <c r="B24" s="20" t="s">
        <v>15</v>
      </c>
      <c r="C24" s="91" t="s">
        <v>596</v>
      </c>
      <c r="D24" s="21">
        <v>42119232850</v>
      </c>
      <c r="E24" s="29" t="s">
        <v>597</v>
      </c>
      <c r="F24" s="20"/>
      <c r="G24" s="87">
        <v>33725</v>
      </c>
      <c r="H24" s="43">
        <f t="shared" ca="1" si="2"/>
        <v>27.711111111111112</v>
      </c>
      <c r="I24" s="46">
        <f t="shared" ca="1" si="3"/>
        <v>43847</v>
      </c>
      <c r="J24" s="23">
        <v>43179</v>
      </c>
      <c r="K24" s="20" t="s">
        <v>192</v>
      </c>
      <c r="L24" s="24">
        <v>7500</v>
      </c>
      <c r="M24" s="88" t="s">
        <v>598</v>
      </c>
      <c r="N24" s="20" t="s">
        <v>489</v>
      </c>
      <c r="O24" s="20" t="s">
        <v>599</v>
      </c>
      <c r="P24" s="20" t="s">
        <v>477</v>
      </c>
      <c r="Q24" s="20"/>
    </row>
    <row r="25" spans="1:17" s="35" customFormat="1" ht="16.5" customHeight="1" x14ac:dyDescent="0.25">
      <c r="A25" s="19" t="s">
        <v>600</v>
      </c>
      <c r="B25" s="20" t="s">
        <v>22</v>
      </c>
      <c r="C25" s="20" t="s">
        <v>601</v>
      </c>
      <c r="D25" s="21">
        <v>90119327683</v>
      </c>
      <c r="E25" s="20" t="s">
        <v>602</v>
      </c>
      <c r="F25" s="20" t="s">
        <v>603</v>
      </c>
      <c r="G25" s="22">
        <v>34255</v>
      </c>
      <c r="H25" s="43">
        <f t="shared" ca="1" si="2"/>
        <v>26.261111111111113</v>
      </c>
      <c r="I25" s="46">
        <f t="shared" ca="1" si="3"/>
        <v>43847</v>
      </c>
      <c r="J25" s="23" t="s">
        <v>372</v>
      </c>
      <c r="K25" s="20" t="s">
        <v>65</v>
      </c>
      <c r="L25" s="24">
        <v>5000</v>
      </c>
      <c r="M25" s="20" t="s">
        <v>604</v>
      </c>
      <c r="N25" s="61" t="s">
        <v>605</v>
      </c>
      <c r="O25" s="80"/>
      <c r="P25" s="80"/>
      <c r="Q25" s="80"/>
    </row>
    <row r="26" spans="1:17" s="35" customFormat="1" ht="15.75" x14ac:dyDescent="0.25">
      <c r="A26" s="19" t="s">
        <v>606</v>
      </c>
      <c r="B26" s="20" t="s">
        <v>30</v>
      </c>
      <c r="C26" s="20" t="s">
        <v>526</v>
      </c>
      <c r="D26" s="21" t="s">
        <v>607</v>
      </c>
      <c r="E26" s="31" t="s">
        <v>608</v>
      </c>
      <c r="F26" s="20" t="s">
        <v>609</v>
      </c>
      <c r="G26" s="22" t="s">
        <v>610</v>
      </c>
      <c r="H26" s="43">
        <f t="shared" ca="1" si="2"/>
        <v>36</v>
      </c>
      <c r="I26" s="46">
        <f t="shared" ca="1" si="3"/>
        <v>43847</v>
      </c>
      <c r="J26" s="23">
        <v>42688</v>
      </c>
      <c r="K26" s="20" t="s">
        <v>35</v>
      </c>
      <c r="L26" s="24">
        <v>50500</v>
      </c>
      <c r="M26" s="20" t="s">
        <v>469</v>
      </c>
      <c r="N26" s="20" t="s">
        <v>611</v>
      </c>
      <c r="O26" s="20"/>
      <c r="P26" s="20"/>
      <c r="Q26" s="20"/>
    </row>
    <row r="27" spans="1:17" s="35" customFormat="1" ht="15.75" x14ac:dyDescent="0.25">
      <c r="A27" s="19" t="s">
        <v>612</v>
      </c>
      <c r="B27" s="20" t="s">
        <v>613</v>
      </c>
      <c r="C27" s="20" t="s">
        <v>139</v>
      </c>
      <c r="D27" s="21">
        <v>92149612456</v>
      </c>
      <c r="E27" s="20" t="s">
        <v>614</v>
      </c>
      <c r="F27" s="20" t="s">
        <v>615</v>
      </c>
      <c r="G27" s="22">
        <v>35345</v>
      </c>
      <c r="H27" s="43">
        <f t="shared" ca="1" si="2"/>
        <v>23.277777777777779</v>
      </c>
      <c r="I27" s="46">
        <f t="shared" ca="1" si="3"/>
        <v>43847</v>
      </c>
      <c r="J27" s="32" t="s">
        <v>616</v>
      </c>
      <c r="K27" s="20" t="s">
        <v>192</v>
      </c>
      <c r="L27" s="24">
        <v>10000</v>
      </c>
      <c r="M27" s="20" t="s">
        <v>617</v>
      </c>
      <c r="N27" s="20" t="s">
        <v>618</v>
      </c>
      <c r="O27" s="20" t="s">
        <v>619</v>
      </c>
      <c r="P27" s="20" t="s">
        <v>620</v>
      </c>
      <c r="Q27" s="20"/>
    </row>
    <row r="28" spans="1:17" s="35" customFormat="1" ht="15.75" x14ac:dyDescent="0.25">
      <c r="A28" s="19" t="s">
        <v>621</v>
      </c>
      <c r="B28" s="20" t="s">
        <v>30</v>
      </c>
      <c r="C28" s="20" t="s">
        <v>526</v>
      </c>
      <c r="D28" s="21" t="s">
        <v>622</v>
      </c>
      <c r="E28" s="31" t="s">
        <v>623</v>
      </c>
      <c r="F28" s="20" t="s">
        <v>624</v>
      </c>
      <c r="G28" s="22" t="s">
        <v>625</v>
      </c>
      <c r="H28" s="43">
        <f t="shared" ca="1" si="2"/>
        <v>33.261111111111113</v>
      </c>
      <c r="I28" s="46">
        <f t="shared" ca="1" si="3"/>
        <v>43847</v>
      </c>
      <c r="J28" s="23">
        <v>42688</v>
      </c>
      <c r="K28" s="20" t="s">
        <v>35</v>
      </c>
      <c r="L28" s="24">
        <v>65500</v>
      </c>
      <c r="M28" s="20" t="s">
        <v>469</v>
      </c>
      <c r="N28" s="20" t="s">
        <v>611</v>
      </c>
      <c r="O28" s="20"/>
      <c r="P28" s="20"/>
      <c r="Q28" s="20"/>
    </row>
    <row r="29" spans="1:17" s="35" customFormat="1" ht="15.75" x14ac:dyDescent="0.25">
      <c r="A29" s="19" t="s">
        <v>626</v>
      </c>
      <c r="B29" s="20" t="s">
        <v>15</v>
      </c>
      <c r="C29" s="20" t="s">
        <v>627</v>
      </c>
      <c r="D29" s="21">
        <v>37088711561</v>
      </c>
      <c r="E29" s="26" t="s">
        <v>628</v>
      </c>
      <c r="F29" s="20" t="s">
        <v>629</v>
      </c>
      <c r="G29" s="87" t="s">
        <v>630</v>
      </c>
      <c r="H29" s="43">
        <f t="shared" ca="1" si="2"/>
        <v>32.388888888888886</v>
      </c>
      <c r="I29" s="46">
        <f t="shared" ca="1" si="3"/>
        <v>43847</v>
      </c>
      <c r="J29" s="23">
        <v>43150</v>
      </c>
      <c r="K29" s="29" t="s">
        <v>20</v>
      </c>
      <c r="L29" s="24">
        <v>15028</v>
      </c>
      <c r="M29" s="23" t="s">
        <v>20</v>
      </c>
      <c r="N29" s="61" t="s">
        <v>631</v>
      </c>
      <c r="O29" s="80"/>
      <c r="P29" s="80"/>
      <c r="Q29" s="80"/>
    </row>
    <row r="30" spans="1:17" s="35" customFormat="1" ht="15" customHeight="1" x14ac:dyDescent="0.25">
      <c r="A30" s="19" t="s">
        <v>632</v>
      </c>
      <c r="B30" s="20" t="s">
        <v>68</v>
      </c>
      <c r="C30" s="20" t="s">
        <v>504</v>
      </c>
      <c r="D30" s="21" t="s">
        <v>633</v>
      </c>
      <c r="E30" s="20" t="s">
        <v>407</v>
      </c>
      <c r="F30" s="20" t="s">
        <v>408</v>
      </c>
      <c r="G30" s="22">
        <v>29649</v>
      </c>
      <c r="H30" s="43">
        <f t="shared" ca="1" si="2"/>
        <v>38.869444444444447</v>
      </c>
      <c r="I30" s="46">
        <f t="shared" ca="1" si="3"/>
        <v>43847</v>
      </c>
      <c r="J30" s="23" t="s">
        <v>634</v>
      </c>
      <c r="K30" s="20" t="s">
        <v>65</v>
      </c>
      <c r="L30" s="24">
        <v>7500</v>
      </c>
      <c r="M30" s="20" t="s">
        <v>635</v>
      </c>
      <c r="N30" s="20"/>
      <c r="O30" s="20" t="s">
        <v>636</v>
      </c>
      <c r="P30" s="20"/>
      <c r="Q30" s="20"/>
    </row>
    <row r="31" spans="1:17" s="35" customFormat="1" ht="15.75" x14ac:dyDescent="0.25">
      <c r="A31" s="19" t="s">
        <v>637</v>
      </c>
      <c r="B31" s="20" t="s">
        <v>30</v>
      </c>
      <c r="C31" s="20" t="s">
        <v>526</v>
      </c>
      <c r="D31" s="21" t="s">
        <v>638</v>
      </c>
      <c r="E31" s="31" t="s">
        <v>639</v>
      </c>
      <c r="F31" s="20" t="s">
        <v>640</v>
      </c>
      <c r="G31" s="22" t="s">
        <v>641</v>
      </c>
      <c r="H31" s="43">
        <f t="shared" ca="1" si="2"/>
        <v>41.861111111111114</v>
      </c>
      <c r="I31" s="46">
        <f t="shared" ca="1" si="3"/>
        <v>43847</v>
      </c>
      <c r="J31" s="23">
        <v>42500</v>
      </c>
      <c r="K31" s="20" t="s">
        <v>35</v>
      </c>
      <c r="L31" s="24">
        <v>53250</v>
      </c>
      <c r="M31" s="20" t="s">
        <v>469</v>
      </c>
      <c r="N31" s="61" t="s">
        <v>531</v>
      </c>
      <c r="O31" s="80"/>
      <c r="P31" s="80"/>
      <c r="Q31" s="80"/>
    </row>
    <row r="32" spans="1:17" s="35" customFormat="1" ht="15.75" x14ac:dyDescent="0.25">
      <c r="A32" s="19" t="s">
        <v>642</v>
      </c>
      <c r="B32" s="20" t="s">
        <v>15</v>
      </c>
      <c r="C32" s="20" t="s">
        <v>627</v>
      </c>
      <c r="D32" s="21">
        <v>90118700047</v>
      </c>
      <c r="E32" s="92" t="s">
        <v>643</v>
      </c>
      <c r="F32" s="20" t="s">
        <v>644</v>
      </c>
      <c r="G32" s="87" t="s">
        <v>645</v>
      </c>
      <c r="H32" s="43">
        <f t="shared" ca="1" si="2"/>
        <v>32.597222222222221</v>
      </c>
      <c r="I32" s="46">
        <f t="shared" ca="1" si="3"/>
        <v>43847</v>
      </c>
      <c r="J32" s="23">
        <v>43152</v>
      </c>
      <c r="K32" s="20" t="s">
        <v>185</v>
      </c>
      <c r="L32" s="24">
        <v>14028</v>
      </c>
      <c r="M32" s="23" t="s">
        <v>646</v>
      </c>
      <c r="N32" s="20" t="s">
        <v>647</v>
      </c>
      <c r="O32" s="20" t="s">
        <v>560</v>
      </c>
      <c r="P32" s="20" t="s">
        <v>477</v>
      </c>
      <c r="Q32" s="20"/>
    </row>
    <row r="33" spans="1:38" s="35" customFormat="1" ht="15.75" x14ac:dyDescent="0.25">
      <c r="A33" s="25" t="s">
        <v>648</v>
      </c>
      <c r="B33" s="20" t="s">
        <v>15</v>
      </c>
      <c r="C33" s="20" t="s">
        <v>649</v>
      </c>
      <c r="D33" s="93">
        <v>68927326204</v>
      </c>
      <c r="E33" s="92" t="s">
        <v>650</v>
      </c>
      <c r="F33" s="20"/>
      <c r="G33" s="22">
        <v>26992</v>
      </c>
      <c r="H33" s="43">
        <f t="shared" ca="1" si="2"/>
        <v>46.147222222222226</v>
      </c>
      <c r="I33" s="46">
        <f t="shared" ca="1" si="3"/>
        <v>43847</v>
      </c>
      <c r="J33" s="29" t="s">
        <v>651</v>
      </c>
      <c r="K33" s="20" t="s">
        <v>27</v>
      </c>
      <c r="L33" s="30">
        <v>27500</v>
      </c>
      <c r="M33" s="29" t="s">
        <v>652</v>
      </c>
      <c r="N33" s="20" t="s">
        <v>653</v>
      </c>
      <c r="O33" s="20" t="s">
        <v>560</v>
      </c>
      <c r="P33" s="20" t="s">
        <v>477</v>
      </c>
      <c r="Q33" s="20"/>
    </row>
    <row r="34" spans="1:38" s="35" customFormat="1" ht="15.75" x14ac:dyDescent="0.25">
      <c r="A34" s="19" t="s">
        <v>654</v>
      </c>
      <c r="B34" s="20" t="s">
        <v>88</v>
      </c>
      <c r="C34" s="20" t="s">
        <v>526</v>
      </c>
      <c r="D34" s="20">
        <v>42978113183</v>
      </c>
      <c r="E34" s="20" t="s">
        <v>655</v>
      </c>
      <c r="F34" s="20" t="s">
        <v>656</v>
      </c>
      <c r="G34" s="22">
        <v>29786</v>
      </c>
      <c r="H34" s="43">
        <f t="shared" ca="1" si="2"/>
        <v>38.494444444444447</v>
      </c>
      <c r="I34" s="46">
        <f t="shared" ca="1" si="3"/>
        <v>43847</v>
      </c>
      <c r="J34" s="23" t="s">
        <v>657</v>
      </c>
      <c r="K34" s="20" t="s">
        <v>65</v>
      </c>
      <c r="L34" s="24">
        <v>55500</v>
      </c>
      <c r="M34" s="20" t="s">
        <v>658</v>
      </c>
      <c r="N34" s="20" t="s">
        <v>659</v>
      </c>
      <c r="O34" s="20"/>
      <c r="P34" s="20"/>
      <c r="Q34" s="20"/>
    </row>
    <row r="35" spans="1:38" s="35" customFormat="1" ht="12.75" customHeight="1" x14ac:dyDescent="0.25">
      <c r="A35" s="19" t="s">
        <v>660</v>
      </c>
      <c r="B35" s="20" t="s">
        <v>68</v>
      </c>
      <c r="C35" s="20" t="s">
        <v>23</v>
      </c>
      <c r="D35" s="21">
        <v>90109400235</v>
      </c>
      <c r="E35" s="20" t="s">
        <v>661</v>
      </c>
      <c r="F35" s="20" t="s">
        <v>662</v>
      </c>
      <c r="G35" s="22">
        <v>34555</v>
      </c>
      <c r="H35" s="43">
        <f t="shared" ca="1" si="2"/>
        <v>25.43888888888889</v>
      </c>
      <c r="I35" s="46">
        <f t="shared" ca="1" si="3"/>
        <v>43847</v>
      </c>
      <c r="J35" s="23" t="s">
        <v>663</v>
      </c>
      <c r="K35" s="20" t="s">
        <v>664</v>
      </c>
      <c r="L35" s="24">
        <v>5500</v>
      </c>
      <c r="M35" s="20" t="s">
        <v>665</v>
      </c>
      <c r="N35" s="20" t="s">
        <v>666</v>
      </c>
      <c r="O35" s="20"/>
      <c r="P35" s="20"/>
      <c r="Q35" s="20"/>
    </row>
    <row r="36" spans="1:38" s="35" customFormat="1" ht="15.75" x14ac:dyDescent="0.25">
      <c r="A36" s="19" t="s">
        <v>667</v>
      </c>
      <c r="B36" s="20" t="s">
        <v>30</v>
      </c>
      <c r="C36" s="20" t="s">
        <v>526</v>
      </c>
      <c r="D36" s="21" t="s">
        <v>668</v>
      </c>
      <c r="E36" s="31" t="s">
        <v>669</v>
      </c>
      <c r="F36" s="20" t="s">
        <v>670</v>
      </c>
      <c r="G36" s="22" t="s">
        <v>394</v>
      </c>
      <c r="H36" s="43">
        <f t="shared" ca="1" si="2"/>
        <v>34.041666666666664</v>
      </c>
      <c r="I36" s="46">
        <f t="shared" ca="1" si="3"/>
        <v>43847</v>
      </c>
      <c r="J36" s="23">
        <v>42492</v>
      </c>
      <c r="K36" s="20" t="s">
        <v>20</v>
      </c>
      <c r="L36" s="24">
        <v>53250</v>
      </c>
      <c r="M36" s="23" t="s">
        <v>20</v>
      </c>
      <c r="N36" s="61"/>
      <c r="O36" s="80"/>
      <c r="P36" s="80"/>
      <c r="Q36" s="80"/>
    </row>
    <row r="37" spans="1:38" s="35" customFormat="1" ht="15.75" x14ac:dyDescent="0.25">
      <c r="A37" s="19" t="s">
        <v>671</v>
      </c>
      <c r="B37" s="20" t="s">
        <v>15</v>
      </c>
      <c r="C37" s="20" t="s">
        <v>541</v>
      </c>
      <c r="D37" s="21">
        <v>1169582754</v>
      </c>
      <c r="E37" s="27" t="s">
        <v>672</v>
      </c>
      <c r="F37" s="20" t="s">
        <v>673</v>
      </c>
      <c r="G37" s="87" t="s">
        <v>674</v>
      </c>
      <c r="H37" s="43">
        <f t="shared" ca="1" si="2"/>
        <v>24.394444444444446</v>
      </c>
      <c r="I37" s="46">
        <f t="shared" ca="1" si="3"/>
        <v>43847</v>
      </c>
      <c r="J37" s="23">
        <v>43129</v>
      </c>
      <c r="K37" s="29" t="s">
        <v>20</v>
      </c>
      <c r="L37" s="24">
        <v>16028</v>
      </c>
      <c r="M37" s="23" t="s">
        <v>20</v>
      </c>
      <c r="N37" s="20" t="s">
        <v>675</v>
      </c>
      <c r="O37" s="20" t="s">
        <v>560</v>
      </c>
      <c r="P37" s="20" t="s">
        <v>477</v>
      </c>
      <c r="Q37" s="20"/>
    </row>
    <row r="38" spans="1:38" ht="15.75" x14ac:dyDescent="0.25">
      <c r="A38" s="19" t="s">
        <v>676</v>
      </c>
      <c r="B38" s="20" t="s">
        <v>30</v>
      </c>
      <c r="C38" s="20" t="s">
        <v>23</v>
      </c>
      <c r="D38" s="20">
        <v>30138802647</v>
      </c>
      <c r="E38" s="31" t="s">
        <v>677</v>
      </c>
      <c r="F38" s="20" t="s">
        <v>678</v>
      </c>
      <c r="G38" s="22" t="s">
        <v>679</v>
      </c>
      <c r="H38" s="43">
        <v>30.780555555555601</v>
      </c>
      <c r="I38" s="46">
        <f t="shared" ca="1" si="3"/>
        <v>43847</v>
      </c>
      <c r="J38" s="23">
        <v>42675</v>
      </c>
      <c r="K38" s="20" t="s">
        <v>35</v>
      </c>
      <c r="L38" s="24">
        <v>21000</v>
      </c>
      <c r="M38" s="20" t="s">
        <v>469</v>
      </c>
      <c r="N38" s="20" t="s">
        <v>680</v>
      </c>
      <c r="O38" s="20" t="s">
        <v>681</v>
      </c>
      <c r="P38" s="20" t="s">
        <v>620</v>
      </c>
      <c r="Q38" s="61" t="s">
        <v>682</v>
      </c>
      <c r="R38" s="68"/>
    </row>
    <row r="39" spans="1:38" ht="18.75" customHeight="1" x14ac:dyDescent="0.25">
      <c r="A39" s="94" t="s">
        <v>683</v>
      </c>
      <c r="B39" s="60" t="s">
        <v>15</v>
      </c>
      <c r="C39" s="60" t="s">
        <v>139</v>
      </c>
      <c r="D39" s="95" t="s">
        <v>684</v>
      </c>
      <c r="E39" s="95" t="s">
        <v>685</v>
      </c>
      <c r="F39" s="60" t="s">
        <v>686</v>
      </c>
      <c r="G39" s="64">
        <v>32713</v>
      </c>
      <c r="H39" s="43">
        <v>29.3611111111111</v>
      </c>
      <c r="I39" s="46">
        <f t="shared" ca="1" si="3"/>
        <v>43847</v>
      </c>
      <c r="J39" s="95" t="s">
        <v>687</v>
      </c>
      <c r="K39" s="60" t="s">
        <v>27</v>
      </c>
      <c r="L39" s="96">
        <v>10000</v>
      </c>
      <c r="M39" s="95" t="s">
        <v>688</v>
      </c>
      <c r="N39" s="20" t="s">
        <v>680</v>
      </c>
      <c r="O39" s="20" t="s">
        <v>689</v>
      </c>
      <c r="P39" s="20" t="s">
        <v>477</v>
      </c>
      <c r="Q39" s="80"/>
    </row>
    <row r="40" spans="1:38" ht="17.25" customHeight="1" x14ac:dyDescent="0.25">
      <c r="A40" s="19" t="s">
        <v>690</v>
      </c>
      <c r="B40" s="20" t="s">
        <v>68</v>
      </c>
      <c r="C40" s="20" t="s">
        <v>390</v>
      </c>
      <c r="D40" s="21" t="s">
        <v>691</v>
      </c>
      <c r="E40" s="20" t="s">
        <v>692</v>
      </c>
      <c r="F40" s="20" t="s">
        <v>693</v>
      </c>
      <c r="G40" s="22">
        <v>30401</v>
      </c>
      <c r="H40" s="43">
        <v>35.688888888888897</v>
      </c>
      <c r="I40" s="46">
        <f t="shared" ca="1" si="3"/>
        <v>43847</v>
      </c>
      <c r="J40" s="23">
        <v>41563</v>
      </c>
      <c r="K40" s="20" t="s">
        <v>20</v>
      </c>
      <c r="L40" s="24">
        <v>18420</v>
      </c>
      <c r="M40" s="24" t="s">
        <v>20</v>
      </c>
      <c r="N40" s="19" t="s">
        <v>694</v>
      </c>
      <c r="O40" s="20" t="s">
        <v>695</v>
      </c>
      <c r="P40" s="20" t="s">
        <v>477</v>
      </c>
      <c r="Q40" s="80"/>
    </row>
    <row r="41" spans="1:38" ht="15.75" x14ac:dyDescent="0.25">
      <c r="A41" s="19" t="s">
        <v>696</v>
      </c>
      <c r="B41" s="20" t="s">
        <v>30</v>
      </c>
      <c r="C41" s="20" t="s">
        <v>497</v>
      </c>
      <c r="D41" s="21" t="s">
        <v>697</v>
      </c>
      <c r="E41" s="31" t="s">
        <v>698</v>
      </c>
      <c r="F41" s="20" t="s">
        <v>699</v>
      </c>
      <c r="G41" s="22" t="s">
        <v>700</v>
      </c>
      <c r="H41" s="43">
        <v>28.316666666666698</v>
      </c>
      <c r="I41" s="46">
        <f t="shared" ca="1" si="3"/>
        <v>43847</v>
      </c>
      <c r="J41" s="23">
        <v>42464</v>
      </c>
      <c r="K41" s="20" t="s">
        <v>35</v>
      </c>
      <c r="L41" s="24">
        <v>27000</v>
      </c>
      <c r="M41" s="23" t="s">
        <v>701</v>
      </c>
      <c r="N41" s="19" t="s">
        <v>702</v>
      </c>
      <c r="O41" s="20" t="s">
        <v>695</v>
      </c>
      <c r="P41" s="20" t="s">
        <v>477</v>
      </c>
      <c r="Q41" s="20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4.25" customHeight="1" x14ac:dyDescent="0.25">
      <c r="A42" s="19" t="s">
        <v>703</v>
      </c>
      <c r="B42" s="20" t="s">
        <v>22</v>
      </c>
      <c r="C42" s="20" t="s">
        <v>704</v>
      </c>
      <c r="D42" s="21" t="s">
        <v>705</v>
      </c>
      <c r="E42" s="31" t="s">
        <v>706</v>
      </c>
      <c r="F42" s="20" t="s">
        <v>707</v>
      </c>
      <c r="G42" s="22">
        <v>30968</v>
      </c>
      <c r="H42" s="43">
        <f t="shared" ref="H42:H68" ca="1" si="4">((I42-G42)/365)</f>
        <v>35.284931506849318</v>
      </c>
      <c r="I42" s="46">
        <f t="shared" ca="1" si="3"/>
        <v>43847</v>
      </c>
      <c r="J42" s="23">
        <v>42907</v>
      </c>
      <c r="K42" s="20" t="s">
        <v>85</v>
      </c>
      <c r="L42" s="24">
        <v>10358</v>
      </c>
      <c r="M42" s="23" t="s">
        <v>708</v>
      </c>
      <c r="N42" s="33" t="s">
        <v>709</v>
      </c>
      <c r="O42" s="35" t="s">
        <v>710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5.75" x14ac:dyDescent="0.25">
      <c r="A43" s="97" t="s">
        <v>711</v>
      </c>
      <c r="B43" s="48" t="s">
        <v>15</v>
      </c>
      <c r="C43" s="48" t="s">
        <v>712</v>
      </c>
      <c r="D43" s="98">
        <v>30977600110</v>
      </c>
      <c r="E43" s="99" t="s">
        <v>713</v>
      </c>
      <c r="F43" s="48" t="s">
        <v>714</v>
      </c>
      <c r="G43" s="100">
        <v>27760</v>
      </c>
      <c r="H43" s="43">
        <f t="shared" ca="1" si="4"/>
        <v>44.073972602739723</v>
      </c>
      <c r="I43" s="46">
        <f t="shared" ca="1" si="3"/>
        <v>43847</v>
      </c>
      <c r="J43" s="101" t="s">
        <v>715</v>
      </c>
      <c r="K43" s="48" t="s">
        <v>27</v>
      </c>
      <c r="L43" s="102">
        <v>36000</v>
      </c>
      <c r="M43" s="29" t="s">
        <v>716</v>
      </c>
      <c r="N43" s="33" t="s">
        <v>709</v>
      </c>
      <c r="O43" s="35" t="s">
        <v>695</v>
      </c>
      <c r="P43" s="35" t="s">
        <v>477</v>
      </c>
    </row>
    <row r="44" spans="1:38" ht="15.75" x14ac:dyDescent="0.25">
      <c r="A44" s="19" t="s">
        <v>717</v>
      </c>
      <c r="B44" s="20" t="s">
        <v>30</v>
      </c>
      <c r="C44" s="20" t="s">
        <v>718</v>
      </c>
      <c r="D44" s="21" t="s">
        <v>719</v>
      </c>
      <c r="E44" s="31" t="s">
        <v>720</v>
      </c>
      <c r="F44" s="20" t="s">
        <v>721</v>
      </c>
      <c r="G44" s="22" t="s">
        <v>722</v>
      </c>
      <c r="H44" s="43">
        <f t="shared" ca="1" si="4"/>
        <v>40.273972602739725</v>
      </c>
      <c r="I44" s="46">
        <f t="shared" ref="I44:I80" ca="1" si="5">TODAY()</f>
        <v>43847</v>
      </c>
      <c r="J44" s="23">
        <v>42298</v>
      </c>
      <c r="K44" s="20" t="s">
        <v>35</v>
      </c>
      <c r="L44" s="24">
        <v>43050</v>
      </c>
      <c r="M44" s="23" t="s">
        <v>701</v>
      </c>
      <c r="N44" s="33" t="s">
        <v>723</v>
      </c>
      <c r="O44" s="35" t="s">
        <v>695</v>
      </c>
      <c r="P44" s="35" t="s">
        <v>477</v>
      </c>
    </row>
    <row r="45" spans="1:38" ht="15" customHeight="1" x14ac:dyDescent="0.25">
      <c r="A45" s="19" t="s">
        <v>724</v>
      </c>
      <c r="B45" s="20" t="s">
        <v>30</v>
      </c>
      <c r="C45" s="20" t="s">
        <v>718</v>
      </c>
      <c r="D45" s="21" t="s">
        <v>725</v>
      </c>
      <c r="E45" s="31" t="s">
        <v>726</v>
      </c>
      <c r="F45" s="20" t="s">
        <v>727</v>
      </c>
      <c r="G45" s="22" t="s">
        <v>728</v>
      </c>
      <c r="H45" s="43">
        <f t="shared" ca="1" si="4"/>
        <v>32.728767123287675</v>
      </c>
      <c r="I45" s="46">
        <f t="shared" ca="1" si="5"/>
        <v>43847</v>
      </c>
      <c r="J45" s="23">
        <v>42296</v>
      </c>
      <c r="K45" s="20" t="s">
        <v>35</v>
      </c>
      <c r="L45" s="24">
        <v>26250</v>
      </c>
      <c r="M45" s="23" t="s">
        <v>701</v>
      </c>
      <c r="N45" s="33" t="s">
        <v>729</v>
      </c>
      <c r="O45" s="35" t="s">
        <v>695</v>
      </c>
      <c r="P45" s="35" t="s">
        <v>477</v>
      </c>
    </row>
    <row r="46" spans="1:38" ht="16.5" customHeight="1" x14ac:dyDescent="0.25">
      <c r="A46" s="19" t="s">
        <v>730</v>
      </c>
      <c r="B46" s="20" t="s">
        <v>22</v>
      </c>
      <c r="C46" s="20" t="s">
        <v>731</v>
      </c>
      <c r="D46" s="21">
        <v>37039100120</v>
      </c>
      <c r="E46" s="20" t="s">
        <v>732</v>
      </c>
      <c r="F46" s="20" t="s">
        <v>733</v>
      </c>
      <c r="G46" s="22">
        <v>33392</v>
      </c>
      <c r="H46" s="43">
        <f t="shared" ca="1" si="4"/>
        <v>28.643835616438356</v>
      </c>
      <c r="I46" s="46">
        <f t="shared" ca="1" si="5"/>
        <v>43847</v>
      </c>
      <c r="J46" s="32" t="s">
        <v>734</v>
      </c>
      <c r="K46" s="20" t="s">
        <v>65</v>
      </c>
      <c r="L46" s="24">
        <v>7000</v>
      </c>
      <c r="M46" s="20" t="s">
        <v>735</v>
      </c>
      <c r="N46" s="33" t="s">
        <v>736</v>
      </c>
      <c r="O46" s="35" t="s">
        <v>710</v>
      </c>
      <c r="P46" s="35" t="s">
        <v>620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5.75" x14ac:dyDescent="0.25">
      <c r="A47" s="19" t="s">
        <v>737</v>
      </c>
      <c r="B47" s="20" t="s">
        <v>15</v>
      </c>
      <c r="C47" s="20" t="s">
        <v>139</v>
      </c>
      <c r="D47" s="21">
        <v>67129435672</v>
      </c>
      <c r="E47" s="20" t="s">
        <v>738</v>
      </c>
      <c r="F47" s="20" t="s">
        <v>739</v>
      </c>
      <c r="G47" s="22">
        <v>34530</v>
      </c>
      <c r="H47" s="28">
        <f t="shared" ca="1" si="4"/>
        <v>25.526027397260275</v>
      </c>
      <c r="I47" s="14">
        <f t="shared" ca="1" si="5"/>
        <v>43847</v>
      </c>
      <c r="J47" s="32" t="s">
        <v>740</v>
      </c>
      <c r="K47" s="20" t="s">
        <v>27</v>
      </c>
      <c r="L47" s="24">
        <v>10000</v>
      </c>
      <c r="M47" s="20" t="s">
        <v>741</v>
      </c>
      <c r="N47" s="33" t="s">
        <v>742</v>
      </c>
      <c r="O47" s="35" t="s">
        <v>695</v>
      </c>
      <c r="P47" s="35" t="s">
        <v>477</v>
      </c>
    </row>
    <row r="48" spans="1:38" ht="15.75" x14ac:dyDescent="0.25">
      <c r="A48" s="19" t="s">
        <v>743</v>
      </c>
      <c r="B48" s="20" t="s">
        <v>88</v>
      </c>
      <c r="C48" s="35" t="s">
        <v>94</v>
      </c>
      <c r="D48" s="21">
        <v>28108602997</v>
      </c>
      <c r="E48" s="20" t="s">
        <v>744</v>
      </c>
      <c r="F48" s="20" t="s">
        <v>745</v>
      </c>
      <c r="G48" s="22">
        <v>31742</v>
      </c>
      <c r="H48" s="28">
        <f t="shared" ca="1" si="4"/>
        <v>33.164383561643838</v>
      </c>
      <c r="I48" s="14">
        <f t="shared" ca="1" si="5"/>
        <v>43847</v>
      </c>
      <c r="J48" s="23" t="s">
        <v>657</v>
      </c>
      <c r="K48" s="20" t="s">
        <v>746</v>
      </c>
      <c r="L48" s="24">
        <v>50500</v>
      </c>
      <c r="M48" s="23" t="s">
        <v>701</v>
      </c>
      <c r="N48" s="33" t="s">
        <v>747</v>
      </c>
      <c r="O48" s="35" t="s">
        <v>710</v>
      </c>
      <c r="P48" s="35" t="s">
        <v>477</v>
      </c>
    </row>
    <row r="49" spans="1:38" ht="15.75" x14ac:dyDescent="0.25">
      <c r="A49" s="19" t="s">
        <v>748</v>
      </c>
      <c r="B49" s="20" t="s">
        <v>88</v>
      </c>
      <c r="C49" s="20" t="s">
        <v>94</v>
      </c>
      <c r="D49" s="21" t="s">
        <v>749</v>
      </c>
      <c r="E49" s="20" t="s">
        <v>750</v>
      </c>
      <c r="F49" s="20" t="s">
        <v>751</v>
      </c>
      <c r="G49" s="22">
        <v>27469</v>
      </c>
      <c r="H49" s="28">
        <f t="shared" ca="1" si="4"/>
        <v>44.871232876712327</v>
      </c>
      <c r="I49" s="14">
        <f t="shared" ca="1" si="5"/>
        <v>43847</v>
      </c>
      <c r="J49" s="23" t="s">
        <v>651</v>
      </c>
      <c r="K49" s="20" t="s">
        <v>27</v>
      </c>
      <c r="L49" s="24">
        <v>50500</v>
      </c>
      <c r="M49" s="20" t="s">
        <v>752</v>
      </c>
      <c r="N49" s="33" t="s">
        <v>747</v>
      </c>
      <c r="O49" s="35" t="s">
        <v>710</v>
      </c>
      <c r="P49" s="35" t="s">
        <v>477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.75" x14ac:dyDescent="0.25">
      <c r="A50" s="19" t="s">
        <v>753</v>
      </c>
      <c r="B50" s="20" t="s">
        <v>88</v>
      </c>
      <c r="C50" s="20" t="s">
        <v>94</v>
      </c>
      <c r="D50" s="21">
        <v>30997814907</v>
      </c>
      <c r="E50" s="20" t="s">
        <v>754</v>
      </c>
      <c r="F50" s="20" t="s">
        <v>755</v>
      </c>
      <c r="G50" s="22">
        <v>28750</v>
      </c>
      <c r="H50" s="28">
        <f t="shared" ca="1" si="4"/>
        <v>41.361643835616441</v>
      </c>
      <c r="I50" s="14">
        <f t="shared" ca="1" si="5"/>
        <v>43847</v>
      </c>
      <c r="J50" s="23" t="s">
        <v>756</v>
      </c>
      <c r="K50" s="20" t="s">
        <v>757</v>
      </c>
      <c r="L50" s="24">
        <v>45500</v>
      </c>
      <c r="M50" s="23" t="s">
        <v>758</v>
      </c>
      <c r="N50" s="33" t="s">
        <v>747</v>
      </c>
      <c r="O50" s="35" t="s">
        <v>710</v>
      </c>
      <c r="P50" s="35" t="s">
        <v>477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ht="15.75" x14ac:dyDescent="0.25">
      <c r="A51" s="19" t="s">
        <v>759</v>
      </c>
      <c r="B51" s="20" t="s">
        <v>88</v>
      </c>
      <c r="C51" s="20" t="s">
        <v>94</v>
      </c>
      <c r="D51" s="21">
        <v>37907325163</v>
      </c>
      <c r="E51" s="20" t="s">
        <v>760</v>
      </c>
      <c r="F51" s="20" t="s">
        <v>761</v>
      </c>
      <c r="G51" s="22">
        <v>26797</v>
      </c>
      <c r="H51" s="28">
        <f t="shared" ca="1" si="4"/>
        <v>46.712328767123289</v>
      </c>
      <c r="I51" s="14">
        <f t="shared" ca="1" si="5"/>
        <v>43847</v>
      </c>
      <c r="J51" s="23" t="s">
        <v>756</v>
      </c>
      <c r="K51" s="20" t="s">
        <v>757</v>
      </c>
      <c r="L51" s="24">
        <v>50500</v>
      </c>
      <c r="M51" s="23" t="s">
        <v>758</v>
      </c>
      <c r="N51" s="33" t="s">
        <v>747</v>
      </c>
      <c r="O51" s="35" t="s">
        <v>710</v>
      </c>
      <c r="P51" s="35" t="s">
        <v>477</v>
      </c>
    </row>
    <row r="52" spans="1:38" ht="15.75" x14ac:dyDescent="0.25">
      <c r="A52" s="19" t="s">
        <v>762</v>
      </c>
      <c r="B52" s="20" t="s">
        <v>30</v>
      </c>
      <c r="C52" s="20" t="s">
        <v>94</v>
      </c>
      <c r="D52" s="20">
        <v>11997406324</v>
      </c>
      <c r="E52" s="31" t="s">
        <v>763</v>
      </c>
      <c r="F52" s="20" t="s">
        <v>764</v>
      </c>
      <c r="G52" s="22">
        <v>27120</v>
      </c>
      <c r="H52" s="28">
        <f t="shared" ca="1" si="4"/>
        <v>45.827397260273976</v>
      </c>
      <c r="I52" s="14">
        <f t="shared" ca="1" si="5"/>
        <v>43847</v>
      </c>
      <c r="J52" s="23">
        <v>43102</v>
      </c>
      <c r="K52" s="20" t="s">
        <v>35</v>
      </c>
      <c r="L52" s="24">
        <v>50500</v>
      </c>
      <c r="M52" s="23" t="s">
        <v>701</v>
      </c>
      <c r="N52" s="33" t="s">
        <v>747</v>
      </c>
      <c r="O52" s="35" t="s">
        <v>710</v>
      </c>
      <c r="P52" s="35" t="s">
        <v>477</v>
      </c>
    </row>
    <row r="53" spans="1:38" ht="15.75" x14ac:dyDescent="0.25">
      <c r="A53" s="19" t="s">
        <v>765</v>
      </c>
      <c r="B53" s="20" t="s">
        <v>30</v>
      </c>
      <c r="C53" s="20" t="s">
        <v>94</v>
      </c>
      <c r="D53" s="21" t="s">
        <v>766</v>
      </c>
      <c r="E53" s="31" t="s">
        <v>767</v>
      </c>
      <c r="F53" s="20" t="s">
        <v>768</v>
      </c>
      <c r="G53" s="22" t="s">
        <v>769</v>
      </c>
      <c r="H53" s="28">
        <f t="shared" ca="1" si="4"/>
        <v>48.128767123287673</v>
      </c>
      <c r="I53" s="14">
        <f t="shared" ca="1" si="5"/>
        <v>43847</v>
      </c>
      <c r="J53" s="23">
        <v>43045</v>
      </c>
      <c r="K53" s="20" t="s">
        <v>770</v>
      </c>
      <c r="L53" s="24">
        <v>50500</v>
      </c>
      <c r="M53" s="23" t="s">
        <v>701</v>
      </c>
      <c r="N53" s="33" t="s">
        <v>747</v>
      </c>
      <c r="O53" s="35" t="s">
        <v>710</v>
      </c>
      <c r="P53" s="35" t="s">
        <v>620</v>
      </c>
      <c r="Q53" t="s">
        <v>681</v>
      </c>
    </row>
    <row r="54" spans="1:38" ht="15.75" x14ac:dyDescent="0.25">
      <c r="A54" s="19" t="s">
        <v>771</v>
      </c>
      <c r="B54" s="20" t="s">
        <v>30</v>
      </c>
      <c r="C54" s="20" t="s">
        <v>94</v>
      </c>
      <c r="D54" s="21" t="s">
        <v>772</v>
      </c>
      <c r="E54" s="31" t="s">
        <v>773</v>
      </c>
      <c r="F54" s="20" t="s">
        <v>774</v>
      </c>
      <c r="G54" s="22" t="s">
        <v>775</v>
      </c>
      <c r="H54" s="28">
        <f t="shared" ca="1" si="4"/>
        <v>46.9972602739726</v>
      </c>
      <c r="I54" s="14">
        <f t="shared" ca="1" si="5"/>
        <v>43847</v>
      </c>
      <c r="J54" s="23">
        <v>42688</v>
      </c>
      <c r="K54" s="20" t="s">
        <v>35</v>
      </c>
      <c r="L54" s="24">
        <v>54000</v>
      </c>
      <c r="M54" s="23" t="s">
        <v>701</v>
      </c>
      <c r="N54" s="33" t="s">
        <v>747</v>
      </c>
      <c r="O54" s="35" t="s">
        <v>710</v>
      </c>
      <c r="P54" s="35" t="s">
        <v>620</v>
      </c>
      <c r="Q54" t="s">
        <v>681</v>
      </c>
    </row>
    <row r="55" spans="1:38" ht="15.75" x14ac:dyDescent="0.25">
      <c r="A55" s="19" t="s">
        <v>776</v>
      </c>
      <c r="B55" s="20" t="s">
        <v>88</v>
      </c>
      <c r="C55" s="20" t="s">
        <v>94</v>
      </c>
      <c r="D55" s="21">
        <v>90987611028</v>
      </c>
      <c r="E55" s="20" t="s">
        <v>777</v>
      </c>
      <c r="F55" s="20" t="s">
        <v>778</v>
      </c>
      <c r="G55" s="22">
        <v>28074</v>
      </c>
      <c r="H55" s="28">
        <f t="shared" ca="1" si="4"/>
        <v>43.213698630136989</v>
      </c>
      <c r="I55" s="14">
        <f t="shared" ca="1" si="5"/>
        <v>43847</v>
      </c>
      <c r="J55" s="23" t="s">
        <v>657</v>
      </c>
      <c r="K55" s="20" t="s">
        <v>746</v>
      </c>
      <c r="L55" s="24">
        <v>40500</v>
      </c>
      <c r="M55" s="23" t="s">
        <v>758</v>
      </c>
      <c r="N55" s="33" t="s">
        <v>747</v>
      </c>
      <c r="O55" s="35" t="s">
        <v>710</v>
      </c>
      <c r="P55" s="35" t="s">
        <v>477</v>
      </c>
    </row>
    <row r="56" spans="1:38" ht="15.75" x14ac:dyDescent="0.25">
      <c r="A56" s="19" t="s">
        <v>779</v>
      </c>
      <c r="B56" s="20" t="s">
        <v>30</v>
      </c>
      <c r="C56" s="20" t="s">
        <v>94</v>
      </c>
      <c r="D56" s="21" t="s">
        <v>780</v>
      </c>
      <c r="E56" s="31" t="s">
        <v>781</v>
      </c>
      <c r="F56" s="20" t="s">
        <v>782</v>
      </c>
      <c r="G56" s="22" t="s">
        <v>783</v>
      </c>
      <c r="H56" s="28">
        <f t="shared" ca="1" si="4"/>
        <v>34.4986301369863</v>
      </c>
      <c r="I56" s="14">
        <f t="shared" ca="1" si="5"/>
        <v>43847</v>
      </c>
      <c r="J56" s="23">
        <v>43108</v>
      </c>
      <c r="K56" s="20" t="s">
        <v>35</v>
      </c>
      <c r="L56" s="24">
        <v>50500</v>
      </c>
      <c r="M56" s="23" t="s">
        <v>701</v>
      </c>
      <c r="N56" s="33" t="s">
        <v>747</v>
      </c>
      <c r="O56" s="35" t="s">
        <v>710</v>
      </c>
      <c r="P56" s="35" t="s">
        <v>477</v>
      </c>
    </row>
    <row r="57" spans="1:38" ht="15.75" x14ac:dyDescent="0.25">
      <c r="A57" s="19" t="s">
        <v>784</v>
      </c>
      <c r="B57" s="20" t="s">
        <v>88</v>
      </c>
      <c r="C57" s="20" t="s">
        <v>94</v>
      </c>
      <c r="D57" s="21">
        <v>92028447388</v>
      </c>
      <c r="E57" s="20" t="s">
        <v>785</v>
      </c>
      <c r="F57" s="20" t="s">
        <v>786</v>
      </c>
      <c r="G57" s="22">
        <v>30875</v>
      </c>
      <c r="H57" s="28">
        <f t="shared" ca="1" si="4"/>
        <v>35.539726027397258</v>
      </c>
      <c r="I57" s="14">
        <f t="shared" ca="1" si="5"/>
        <v>43847</v>
      </c>
      <c r="J57" s="23" t="s">
        <v>756</v>
      </c>
      <c r="K57" s="20" t="s">
        <v>757</v>
      </c>
      <c r="L57" s="24">
        <v>50500</v>
      </c>
      <c r="M57" s="23" t="s">
        <v>758</v>
      </c>
      <c r="N57" s="33" t="s">
        <v>747</v>
      </c>
      <c r="O57" s="35" t="s">
        <v>710</v>
      </c>
      <c r="P57" s="35" t="s">
        <v>477</v>
      </c>
    </row>
    <row r="58" spans="1:38" ht="15.75" x14ac:dyDescent="0.25">
      <c r="A58" s="19" t="s">
        <v>787</v>
      </c>
      <c r="B58" s="20" t="s">
        <v>30</v>
      </c>
      <c r="C58" s="20" t="s">
        <v>788</v>
      </c>
      <c r="D58" s="103">
        <v>45099402245</v>
      </c>
      <c r="E58" s="103" t="s">
        <v>789</v>
      </c>
      <c r="F58" s="103" t="s">
        <v>790</v>
      </c>
      <c r="G58" s="22">
        <v>34416</v>
      </c>
      <c r="H58" s="28">
        <f t="shared" ca="1" si="4"/>
        <v>25.838356164383562</v>
      </c>
      <c r="I58" s="14">
        <f t="shared" ca="1" si="5"/>
        <v>43847</v>
      </c>
      <c r="J58" s="23" t="s">
        <v>791</v>
      </c>
      <c r="K58" s="20" t="s">
        <v>792</v>
      </c>
      <c r="L58" s="24">
        <v>30833.34</v>
      </c>
      <c r="M58" s="23" t="s">
        <v>701</v>
      </c>
      <c r="N58" s="33" t="s">
        <v>747</v>
      </c>
      <c r="O58" s="35" t="s">
        <v>695</v>
      </c>
      <c r="P58" s="35" t="s">
        <v>477</v>
      </c>
    </row>
    <row r="59" spans="1:38" ht="15.75" x14ac:dyDescent="0.25">
      <c r="A59" s="19" t="s">
        <v>793</v>
      </c>
      <c r="B59" s="20" t="s">
        <v>30</v>
      </c>
      <c r="C59" s="20" t="s">
        <v>124</v>
      </c>
      <c r="D59" s="21" t="s">
        <v>794</v>
      </c>
      <c r="E59" s="31" t="s">
        <v>795</v>
      </c>
      <c r="F59" s="20" t="s">
        <v>796</v>
      </c>
      <c r="G59" s="22" t="s">
        <v>797</v>
      </c>
      <c r="H59" s="28">
        <f t="shared" ca="1" si="4"/>
        <v>25.583561643835615</v>
      </c>
      <c r="I59" s="14">
        <f t="shared" ca="1" si="5"/>
        <v>43847</v>
      </c>
      <c r="J59" s="23">
        <v>42801</v>
      </c>
      <c r="K59" s="20" t="s">
        <v>35</v>
      </c>
      <c r="L59" s="24">
        <v>20000</v>
      </c>
      <c r="M59" s="23" t="s">
        <v>701</v>
      </c>
      <c r="N59" s="33" t="s">
        <v>747</v>
      </c>
      <c r="O59" s="35" t="s">
        <v>695</v>
      </c>
      <c r="P59" s="35" t="s">
        <v>477</v>
      </c>
    </row>
    <row r="60" spans="1:38" ht="15.75" x14ac:dyDescent="0.25">
      <c r="A60" s="19" t="s">
        <v>798</v>
      </c>
      <c r="B60" s="20" t="s">
        <v>88</v>
      </c>
      <c r="C60" s="20" t="s">
        <v>94</v>
      </c>
      <c r="D60" s="38">
        <v>20088702145</v>
      </c>
      <c r="E60" s="104" t="s">
        <v>799</v>
      </c>
      <c r="F60" s="38" t="s">
        <v>800</v>
      </c>
      <c r="G60" s="22">
        <v>31869</v>
      </c>
      <c r="H60" s="28">
        <f t="shared" ca="1" si="4"/>
        <v>32.816438356164383</v>
      </c>
      <c r="I60" s="14">
        <f t="shared" ca="1" si="5"/>
        <v>43847</v>
      </c>
      <c r="J60" s="23" t="s">
        <v>255</v>
      </c>
      <c r="K60" s="20" t="s">
        <v>801</v>
      </c>
      <c r="L60" s="24">
        <v>44000</v>
      </c>
      <c r="M60" s="23" t="s">
        <v>758</v>
      </c>
      <c r="N60" s="33" t="s">
        <v>747</v>
      </c>
      <c r="O60" s="35" t="s">
        <v>710</v>
      </c>
      <c r="P60" s="35" t="s">
        <v>477</v>
      </c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5.75" x14ac:dyDescent="0.25">
      <c r="A61" s="19" t="s">
        <v>802</v>
      </c>
      <c r="B61" s="20" t="s">
        <v>68</v>
      </c>
      <c r="C61" s="20" t="s">
        <v>803</v>
      </c>
      <c r="D61" s="21" t="s">
        <v>804</v>
      </c>
      <c r="E61" s="20" t="s">
        <v>805</v>
      </c>
      <c r="F61" s="20" t="s">
        <v>806</v>
      </c>
      <c r="G61" s="22">
        <v>33324</v>
      </c>
      <c r="H61" s="28">
        <f t="shared" ca="1" si="4"/>
        <v>28.830136986301369</v>
      </c>
      <c r="I61" s="14">
        <f t="shared" ca="1" si="5"/>
        <v>43847</v>
      </c>
      <c r="J61" s="23">
        <v>43199</v>
      </c>
      <c r="K61" s="20" t="s">
        <v>65</v>
      </c>
      <c r="L61" s="24">
        <v>9000</v>
      </c>
      <c r="M61" s="23">
        <v>43506</v>
      </c>
      <c r="N61" s="17" t="s">
        <v>807</v>
      </c>
      <c r="O61" s="18" t="s">
        <v>808</v>
      </c>
      <c r="P61" s="18" t="s">
        <v>477</v>
      </c>
    </row>
    <row r="62" spans="1:38" ht="15.75" x14ac:dyDescent="0.25">
      <c r="A62" s="19" t="s">
        <v>809</v>
      </c>
      <c r="B62" s="20" t="s">
        <v>68</v>
      </c>
      <c r="C62" s="20" t="s">
        <v>412</v>
      </c>
      <c r="D62" s="59" t="s">
        <v>810</v>
      </c>
      <c r="E62" s="60" t="s">
        <v>811</v>
      </c>
      <c r="F62" s="60" t="s">
        <v>812</v>
      </c>
      <c r="G62" s="22" t="s">
        <v>813</v>
      </c>
      <c r="H62" s="28">
        <f t="shared" ca="1" si="4"/>
        <v>29.791780821917808</v>
      </c>
      <c r="I62" s="14">
        <f t="shared" ca="1" si="5"/>
        <v>43847</v>
      </c>
      <c r="J62" s="23">
        <v>42341</v>
      </c>
      <c r="K62" s="85" t="s">
        <v>35</v>
      </c>
      <c r="L62" s="24">
        <v>7620</v>
      </c>
      <c r="M62" s="23" t="s">
        <v>814</v>
      </c>
      <c r="N62" s="17" t="s">
        <v>742</v>
      </c>
      <c r="O62" s="18" t="s">
        <v>710</v>
      </c>
      <c r="P62" s="18" t="s">
        <v>477</v>
      </c>
    </row>
    <row r="63" spans="1:38" ht="15.75" x14ac:dyDescent="0.25">
      <c r="A63" s="19" t="s">
        <v>815</v>
      </c>
      <c r="B63" s="20" t="s">
        <v>15</v>
      </c>
      <c r="C63" s="20" t="s">
        <v>139</v>
      </c>
      <c r="D63" s="21">
        <v>16109239224</v>
      </c>
      <c r="E63" s="20" t="s">
        <v>816</v>
      </c>
      <c r="F63" s="20" t="s">
        <v>817</v>
      </c>
      <c r="G63" s="22">
        <v>33758</v>
      </c>
      <c r="H63" s="28">
        <f t="shared" ca="1" si="4"/>
        <v>27.641095890410959</v>
      </c>
      <c r="I63" s="14">
        <f t="shared" ca="1" si="5"/>
        <v>43847</v>
      </c>
      <c r="J63" s="32" t="s">
        <v>818</v>
      </c>
      <c r="K63" s="20" t="s">
        <v>382</v>
      </c>
      <c r="L63" s="24">
        <v>10000</v>
      </c>
      <c r="M63" s="20" t="s">
        <v>819</v>
      </c>
      <c r="N63" s="33" t="s">
        <v>820</v>
      </c>
      <c r="O63" s="35" t="s">
        <v>695</v>
      </c>
      <c r="P63" s="35" t="s">
        <v>477</v>
      </c>
    </row>
    <row r="64" spans="1:38" ht="15.75" x14ac:dyDescent="0.25">
      <c r="A64" s="19" t="s">
        <v>821</v>
      </c>
      <c r="B64" s="20" t="s">
        <v>15</v>
      </c>
      <c r="C64" s="20" t="s">
        <v>139</v>
      </c>
      <c r="D64" s="21">
        <v>96108952399</v>
      </c>
      <c r="E64" s="20" t="s">
        <v>822</v>
      </c>
      <c r="F64" s="20" t="s">
        <v>823</v>
      </c>
      <c r="G64" s="22">
        <v>32832</v>
      </c>
      <c r="H64" s="28">
        <f t="shared" ca="1" si="4"/>
        <v>30.17808219178082</v>
      </c>
      <c r="I64" s="14">
        <f t="shared" ca="1" si="5"/>
        <v>43847</v>
      </c>
      <c r="J64" s="32" t="s">
        <v>824</v>
      </c>
      <c r="K64" s="20" t="s">
        <v>27</v>
      </c>
      <c r="L64" s="24">
        <v>10000</v>
      </c>
      <c r="M64" s="39" t="s">
        <v>825</v>
      </c>
      <c r="N64" s="33" t="s">
        <v>820</v>
      </c>
      <c r="O64" s="35" t="s">
        <v>695</v>
      </c>
      <c r="P64" s="35" t="s">
        <v>477</v>
      </c>
    </row>
    <row r="65" spans="1:38" ht="15.75" x14ac:dyDescent="0.25">
      <c r="A65" s="19" t="s">
        <v>826</v>
      </c>
      <c r="B65" s="20" t="s">
        <v>68</v>
      </c>
      <c r="C65" s="20" t="s">
        <v>827</v>
      </c>
      <c r="D65" s="21" t="s">
        <v>828</v>
      </c>
      <c r="E65" s="20" t="s">
        <v>829</v>
      </c>
      <c r="F65" s="20" t="s">
        <v>830</v>
      </c>
      <c r="G65" s="22">
        <v>34048</v>
      </c>
      <c r="H65" s="28">
        <f t="shared" ca="1" si="4"/>
        <v>26.846575342465755</v>
      </c>
      <c r="I65" s="14">
        <f t="shared" ca="1" si="5"/>
        <v>43847</v>
      </c>
      <c r="J65" s="23">
        <v>41827</v>
      </c>
      <c r="K65" s="20" t="s">
        <v>85</v>
      </c>
      <c r="L65" s="24">
        <v>12821</v>
      </c>
      <c r="M65" s="23" t="s">
        <v>831</v>
      </c>
      <c r="N65" s="17" t="s">
        <v>832</v>
      </c>
      <c r="O65" s="18" t="s">
        <v>695</v>
      </c>
      <c r="P65" s="18" t="s">
        <v>477</v>
      </c>
      <c r="Q65" t="s">
        <v>833</v>
      </c>
    </row>
    <row r="66" spans="1:38" ht="15.75" x14ac:dyDescent="0.25">
      <c r="A66" s="19" t="s">
        <v>834</v>
      </c>
      <c r="B66" s="20" t="s">
        <v>68</v>
      </c>
      <c r="C66" s="20" t="s">
        <v>835</v>
      </c>
      <c r="D66" s="59" t="s">
        <v>836</v>
      </c>
      <c r="E66" s="60" t="s">
        <v>837</v>
      </c>
      <c r="F66" s="60" t="s">
        <v>838</v>
      </c>
      <c r="G66" s="22" t="s">
        <v>839</v>
      </c>
      <c r="H66" s="28">
        <f t="shared" ca="1" si="4"/>
        <v>31.134246575342466</v>
      </c>
      <c r="I66" s="14">
        <f t="shared" ca="1" si="5"/>
        <v>43847</v>
      </c>
      <c r="J66" s="23">
        <v>43137</v>
      </c>
      <c r="K66" s="20" t="s">
        <v>35</v>
      </c>
      <c r="L66" s="24">
        <v>9000</v>
      </c>
      <c r="M66" s="45" t="s">
        <v>840</v>
      </c>
      <c r="N66" s="17" t="s">
        <v>841</v>
      </c>
      <c r="O66" s="18" t="s">
        <v>695</v>
      </c>
      <c r="P66" s="18" t="s">
        <v>620</v>
      </c>
      <c r="Q66" t="s">
        <v>842</v>
      </c>
    </row>
    <row r="67" spans="1:38" ht="15.75" x14ac:dyDescent="0.25">
      <c r="A67" s="105" t="s">
        <v>843</v>
      </c>
      <c r="B67" s="48" t="s">
        <v>68</v>
      </c>
      <c r="C67" s="48" t="s">
        <v>263</v>
      </c>
      <c r="D67" s="106" t="s">
        <v>844</v>
      </c>
      <c r="E67" s="48" t="s">
        <v>845</v>
      </c>
      <c r="F67" s="48" t="s">
        <v>846</v>
      </c>
      <c r="G67" s="100">
        <v>33893</v>
      </c>
      <c r="H67" s="28">
        <f t="shared" ca="1" si="4"/>
        <v>27.271232876712329</v>
      </c>
      <c r="I67" s="14">
        <f t="shared" ca="1" si="5"/>
        <v>43847</v>
      </c>
      <c r="J67" s="107">
        <v>42471</v>
      </c>
      <c r="K67" s="48" t="s">
        <v>847</v>
      </c>
      <c r="L67" s="108">
        <v>4920</v>
      </c>
      <c r="M67" s="20" t="s">
        <v>848</v>
      </c>
      <c r="N67" s="17" t="s">
        <v>849</v>
      </c>
      <c r="O67" s="18" t="s">
        <v>695</v>
      </c>
      <c r="P67" s="18" t="s">
        <v>477</v>
      </c>
    </row>
    <row r="68" spans="1:38" ht="15.75" x14ac:dyDescent="0.25">
      <c r="A68" s="109" t="s">
        <v>850</v>
      </c>
      <c r="B68" s="20" t="s">
        <v>15</v>
      </c>
      <c r="C68" s="20" t="s">
        <v>139</v>
      </c>
      <c r="D68" s="50" t="s">
        <v>851</v>
      </c>
      <c r="E68" s="66" t="s">
        <v>852</v>
      </c>
      <c r="F68" s="38" t="s">
        <v>853</v>
      </c>
      <c r="G68" s="22">
        <v>22415</v>
      </c>
      <c r="H68" s="28">
        <f t="shared" ca="1" si="4"/>
        <v>58.717808219178082</v>
      </c>
      <c r="I68" s="14">
        <f t="shared" ca="1" si="5"/>
        <v>43847</v>
      </c>
      <c r="J68" s="110" t="s">
        <v>734</v>
      </c>
      <c r="K68" s="20" t="s">
        <v>27</v>
      </c>
      <c r="L68" s="24">
        <v>10000</v>
      </c>
      <c r="M68" s="39" t="s">
        <v>854</v>
      </c>
      <c r="N68" s="33" t="s">
        <v>855</v>
      </c>
      <c r="O68" s="35" t="s">
        <v>808</v>
      </c>
      <c r="P68" s="35" t="s">
        <v>477</v>
      </c>
    </row>
    <row r="69" spans="1:38" ht="15.75" x14ac:dyDescent="0.25">
      <c r="A69" s="19" t="s">
        <v>856</v>
      </c>
      <c r="B69" s="20" t="s">
        <v>22</v>
      </c>
      <c r="C69" s="20" t="s">
        <v>827</v>
      </c>
      <c r="D69" s="21" t="s">
        <v>857</v>
      </c>
      <c r="E69" s="20" t="s">
        <v>602</v>
      </c>
      <c r="F69" s="20" t="s">
        <v>603</v>
      </c>
      <c r="G69" s="22">
        <v>34255</v>
      </c>
      <c r="H69" s="28">
        <v>25.4</v>
      </c>
      <c r="I69" s="14">
        <f t="shared" ca="1" si="5"/>
        <v>43847</v>
      </c>
      <c r="J69" s="23" t="s">
        <v>858</v>
      </c>
      <c r="K69" s="20" t="s">
        <v>27</v>
      </c>
      <c r="L69" s="24">
        <v>6420</v>
      </c>
      <c r="M69" s="39" t="s">
        <v>859</v>
      </c>
      <c r="N69" s="17" t="s">
        <v>860</v>
      </c>
      <c r="O69" s="18" t="s">
        <v>695</v>
      </c>
      <c r="P69" s="18" t="s">
        <v>620</v>
      </c>
      <c r="Q69" t="s">
        <v>842</v>
      </c>
    </row>
    <row r="70" spans="1:38" ht="15.75" x14ac:dyDescent="0.25">
      <c r="A70" s="19" t="s">
        <v>861</v>
      </c>
      <c r="B70" s="20" t="s">
        <v>30</v>
      </c>
      <c r="C70" s="20" t="s">
        <v>497</v>
      </c>
      <c r="D70" s="21" t="s">
        <v>862</v>
      </c>
      <c r="E70" s="31" t="s">
        <v>863</v>
      </c>
      <c r="F70" s="20" t="s">
        <v>864</v>
      </c>
      <c r="G70" s="22" t="s">
        <v>865</v>
      </c>
      <c r="H70" s="28">
        <f t="shared" ref="H70:H79" ca="1" si="6">((I70-G70)/365)</f>
        <v>37.978082191780821</v>
      </c>
      <c r="I70" s="14">
        <f t="shared" ca="1" si="5"/>
        <v>43847</v>
      </c>
      <c r="J70" s="23">
        <v>43010</v>
      </c>
      <c r="K70" s="20" t="s">
        <v>35</v>
      </c>
      <c r="L70" s="24">
        <v>49000</v>
      </c>
      <c r="M70" s="45" t="s">
        <v>701</v>
      </c>
      <c r="N70" s="33" t="s">
        <v>866</v>
      </c>
      <c r="O70" s="35" t="s">
        <v>695</v>
      </c>
      <c r="P70" s="35" t="s">
        <v>477</v>
      </c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</row>
    <row r="71" spans="1:38" ht="15.75" x14ac:dyDescent="0.25">
      <c r="A71" s="9" t="s">
        <v>867</v>
      </c>
      <c r="B71" s="10" t="s">
        <v>15</v>
      </c>
      <c r="C71" s="10" t="s">
        <v>868</v>
      </c>
      <c r="D71" s="111">
        <v>26159508063</v>
      </c>
      <c r="E71" s="112" t="s">
        <v>869</v>
      </c>
      <c r="F71" s="113" t="s">
        <v>870</v>
      </c>
      <c r="G71" s="114">
        <v>34822</v>
      </c>
      <c r="H71" s="13">
        <f t="shared" ca="1" si="6"/>
        <v>24.726027397260275</v>
      </c>
      <c r="I71" s="14">
        <f t="shared" ca="1" si="5"/>
        <v>43847</v>
      </c>
      <c r="J71" s="15">
        <v>43171</v>
      </c>
      <c r="K71" s="115" t="s">
        <v>20</v>
      </c>
      <c r="L71" s="16">
        <v>10000</v>
      </c>
      <c r="M71" s="16" t="s">
        <v>20</v>
      </c>
      <c r="N71" s="33" t="s">
        <v>301</v>
      </c>
      <c r="O71" s="35" t="s">
        <v>695</v>
      </c>
      <c r="P71" s="35" t="s">
        <v>477</v>
      </c>
    </row>
    <row r="72" spans="1:38" ht="15.75" x14ac:dyDescent="0.25">
      <c r="A72" s="19" t="s">
        <v>871</v>
      </c>
      <c r="B72" s="20" t="s">
        <v>30</v>
      </c>
      <c r="C72" s="20" t="s">
        <v>516</v>
      </c>
      <c r="D72" s="21" t="s">
        <v>872</v>
      </c>
      <c r="E72" s="31" t="s">
        <v>873</v>
      </c>
      <c r="F72" s="20" t="s">
        <v>874</v>
      </c>
      <c r="G72" s="22" t="s">
        <v>875</v>
      </c>
      <c r="H72" s="28">
        <f t="shared" ca="1" si="6"/>
        <v>32.917808219178085</v>
      </c>
      <c r="I72" s="14">
        <f t="shared" ca="1" si="5"/>
        <v>43847</v>
      </c>
      <c r="J72" s="23">
        <v>42219</v>
      </c>
      <c r="K72" s="20" t="s">
        <v>35</v>
      </c>
      <c r="L72" s="24">
        <v>23500</v>
      </c>
      <c r="M72" s="23" t="s">
        <v>758</v>
      </c>
      <c r="N72" s="33" t="s">
        <v>876</v>
      </c>
      <c r="O72" s="35" t="s">
        <v>695</v>
      </c>
      <c r="P72" s="35" t="s">
        <v>477</v>
      </c>
    </row>
    <row r="73" spans="1:38" ht="15.75" x14ac:dyDescent="0.25">
      <c r="A73" s="19" t="s">
        <v>877</v>
      </c>
      <c r="B73" s="20" t="s">
        <v>30</v>
      </c>
      <c r="C73" s="20" t="s">
        <v>124</v>
      </c>
      <c r="D73" s="20">
        <v>45119006794</v>
      </c>
      <c r="E73" s="31" t="s">
        <v>878</v>
      </c>
      <c r="F73" s="20" t="s">
        <v>879</v>
      </c>
      <c r="G73" s="22" t="s">
        <v>880</v>
      </c>
      <c r="H73" s="28">
        <f t="shared" ca="1" si="6"/>
        <v>29.493150684931507</v>
      </c>
      <c r="I73" s="14">
        <f t="shared" ca="1" si="5"/>
        <v>43847</v>
      </c>
      <c r="J73" s="23">
        <v>42471</v>
      </c>
      <c r="K73" s="20" t="s">
        <v>881</v>
      </c>
      <c r="L73" s="24">
        <v>25000</v>
      </c>
      <c r="M73" s="45" t="s">
        <v>882</v>
      </c>
      <c r="N73" s="33" t="s">
        <v>883</v>
      </c>
      <c r="O73" s="35" t="s">
        <v>695</v>
      </c>
      <c r="P73" s="35" t="s">
        <v>477</v>
      </c>
    </row>
    <row r="74" spans="1:38" ht="15.75" x14ac:dyDescent="0.25">
      <c r="A74" s="19" t="s">
        <v>884</v>
      </c>
      <c r="B74" s="20" t="s">
        <v>30</v>
      </c>
      <c r="C74" s="20" t="s">
        <v>516</v>
      </c>
      <c r="D74" s="21" t="s">
        <v>885</v>
      </c>
      <c r="E74" s="31" t="s">
        <v>886</v>
      </c>
      <c r="F74" s="20" t="s">
        <v>887</v>
      </c>
      <c r="G74" s="22" t="s">
        <v>888</v>
      </c>
      <c r="H74" s="28">
        <f t="shared" ca="1" si="6"/>
        <v>32.69041095890411</v>
      </c>
      <c r="I74" s="14">
        <f t="shared" ca="1" si="5"/>
        <v>43847</v>
      </c>
      <c r="J74" s="23">
        <v>43052</v>
      </c>
      <c r="K74" s="20" t="s">
        <v>35</v>
      </c>
      <c r="L74" s="24">
        <v>25000</v>
      </c>
      <c r="M74" s="23" t="s">
        <v>758</v>
      </c>
      <c r="N74" s="33" t="s">
        <v>876</v>
      </c>
      <c r="O74" s="35" t="s">
        <v>695</v>
      </c>
      <c r="P74" s="35" t="s">
        <v>477</v>
      </c>
    </row>
    <row r="75" spans="1:38" ht="15.75" x14ac:dyDescent="0.25">
      <c r="A75" s="19" t="s">
        <v>889</v>
      </c>
      <c r="B75" s="20" t="s">
        <v>30</v>
      </c>
      <c r="C75" s="20" t="s">
        <v>516</v>
      </c>
      <c r="D75" s="21" t="s">
        <v>890</v>
      </c>
      <c r="E75" s="31" t="s">
        <v>891</v>
      </c>
      <c r="F75" s="20" t="s">
        <v>892</v>
      </c>
      <c r="G75" s="22" t="s">
        <v>893</v>
      </c>
      <c r="H75" s="28">
        <f t="shared" ca="1" si="6"/>
        <v>27.586301369863012</v>
      </c>
      <c r="I75" s="14">
        <f t="shared" ca="1" si="5"/>
        <v>43847</v>
      </c>
      <c r="J75" s="23">
        <v>42968</v>
      </c>
      <c r="K75" s="20" t="s">
        <v>35</v>
      </c>
      <c r="L75" s="24">
        <v>22500</v>
      </c>
      <c r="M75" s="116" t="s">
        <v>701</v>
      </c>
      <c r="N75" s="33" t="s">
        <v>876</v>
      </c>
      <c r="O75" s="35" t="s">
        <v>695</v>
      </c>
      <c r="P75" s="35" t="s">
        <v>477</v>
      </c>
    </row>
    <row r="76" spans="1:38" ht="15.75" x14ac:dyDescent="0.25">
      <c r="A76" s="19" t="s">
        <v>894</v>
      </c>
      <c r="B76" s="20" t="s">
        <v>30</v>
      </c>
      <c r="C76" s="20" t="s">
        <v>497</v>
      </c>
      <c r="D76" s="21" t="s">
        <v>895</v>
      </c>
      <c r="E76" s="31" t="s">
        <v>896</v>
      </c>
      <c r="F76" s="20" t="s">
        <v>897</v>
      </c>
      <c r="G76" s="22">
        <v>32290</v>
      </c>
      <c r="H76" s="28">
        <f t="shared" ca="1" si="6"/>
        <v>31.663013698630138</v>
      </c>
      <c r="I76" s="14">
        <f t="shared" ca="1" si="5"/>
        <v>43847</v>
      </c>
      <c r="J76" s="23">
        <v>42129</v>
      </c>
      <c r="K76" s="20" t="s">
        <v>35</v>
      </c>
      <c r="L76" s="24">
        <v>27000</v>
      </c>
      <c r="M76" s="39" t="s">
        <v>898</v>
      </c>
      <c r="N76" s="33" t="s">
        <v>876</v>
      </c>
      <c r="O76" s="35" t="s">
        <v>695</v>
      </c>
      <c r="P76" s="35" t="s">
        <v>477</v>
      </c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</row>
    <row r="77" spans="1:38" ht="15.75" x14ac:dyDescent="0.25">
      <c r="A77" s="19" t="s">
        <v>899</v>
      </c>
      <c r="B77" s="20" t="s">
        <v>30</v>
      </c>
      <c r="C77" s="20" t="s">
        <v>497</v>
      </c>
      <c r="D77" s="21" t="s">
        <v>900</v>
      </c>
      <c r="E77" s="117" t="s">
        <v>901</v>
      </c>
      <c r="F77" s="20" t="s">
        <v>902</v>
      </c>
      <c r="G77" s="22" t="s">
        <v>903</v>
      </c>
      <c r="H77" s="28">
        <f t="shared" ca="1" si="6"/>
        <v>29.402739726027399</v>
      </c>
      <c r="I77" s="14">
        <f t="shared" ca="1" si="5"/>
        <v>43847</v>
      </c>
      <c r="J77" s="23">
        <v>42445</v>
      </c>
      <c r="K77" s="20" t="s">
        <v>35</v>
      </c>
      <c r="L77" s="24">
        <v>27000</v>
      </c>
      <c r="M77" s="45" t="s">
        <v>898</v>
      </c>
      <c r="N77" s="33" t="s">
        <v>876</v>
      </c>
      <c r="O77" s="35" t="s">
        <v>695</v>
      </c>
      <c r="P77" s="35" t="s">
        <v>477</v>
      </c>
    </row>
    <row r="78" spans="1:38" ht="15.75" x14ac:dyDescent="0.25">
      <c r="A78" s="19" t="s">
        <v>904</v>
      </c>
      <c r="B78" s="20" t="s">
        <v>30</v>
      </c>
      <c r="C78" s="20" t="s">
        <v>124</v>
      </c>
      <c r="D78" s="21" t="s">
        <v>905</v>
      </c>
      <c r="E78" s="31" t="s">
        <v>906</v>
      </c>
      <c r="F78" s="20" t="s">
        <v>907</v>
      </c>
      <c r="G78" s="22" t="s">
        <v>908</v>
      </c>
      <c r="H78" s="28">
        <f t="shared" ca="1" si="6"/>
        <v>29.797260273972604</v>
      </c>
      <c r="I78" s="14">
        <f t="shared" ca="1" si="5"/>
        <v>43847</v>
      </c>
      <c r="J78" s="23">
        <v>42653</v>
      </c>
      <c r="K78" s="20" t="s">
        <v>35</v>
      </c>
      <c r="L78" s="24">
        <v>21000</v>
      </c>
      <c r="M78" s="116" t="s">
        <v>701</v>
      </c>
      <c r="N78" s="33" t="s">
        <v>876</v>
      </c>
      <c r="O78" s="35" t="s">
        <v>695</v>
      </c>
      <c r="P78" s="35" t="s">
        <v>477</v>
      </c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</row>
    <row r="79" spans="1:38" ht="15.75" x14ac:dyDescent="0.25">
      <c r="A79" s="19" t="s">
        <v>909</v>
      </c>
      <c r="B79" s="20" t="s">
        <v>30</v>
      </c>
      <c r="C79" s="20" t="s">
        <v>910</v>
      </c>
      <c r="D79" s="21" t="s">
        <v>911</v>
      </c>
      <c r="E79" s="31" t="s">
        <v>912</v>
      </c>
      <c r="F79" s="20" t="s">
        <v>913</v>
      </c>
      <c r="G79" s="22" t="s">
        <v>914</v>
      </c>
      <c r="H79" s="28">
        <f t="shared" ca="1" si="6"/>
        <v>29.841095890410958</v>
      </c>
      <c r="I79" s="14">
        <f t="shared" ca="1" si="5"/>
        <v>43847</v>
      </c>
      <c r="J79" s="23">
        <v>42445</v>
      </c>
      <c r="K79" s="20" t="s">
        <v>35</v>
      </c>
      <c r="L79" s="24">
        <v>21100</v>
      </c>
      <c r="M79" s="45" t="s">
        <v>898</v>
      </c>
      <c r="N79" s="33" t="s">
        <v>876</v>
      </c>
      <c r="O79" s="35" t="s">
        <v>695</v>
      </c>
      <c r="P79" s="35" t="s">
        <v>477</v>
      </c>
    </row>
    <row r="80" spans="1:38" ht="15.75" x14ac:dyDescent="0.25">
      <c r="A80" s="19" t="s">
        <v>915</v>
      </c>
      <c r="B80" s="20" t="s">
        <v>30</v>
      </c>
      <c r="C80" s="20" t="s">
        <v>497</v>
      </c>
      <c r="D80" s="21">
        <v>17149222691</v>
      </c>
      <c r="E80" s="29" t="s">
        <v>916</v>
      </c>
      <c r="F80" s="20" t="s">
        <v>917</v>
      </c>
      <c r="G80" s="87">
        <v>33695</v>
      </c>
      <c r="H80" s="28">
        <v>27.11</v>
      </c>
      <c r="I80" s="14">
        <f t="shared" ca="1" si="5"/>
        <v>43847</v>
      </c>
      <c r="J80" s="23" t="s">
        <v>918</v>
      </c>
      <c r="K80" s="20" t="s">
        <v>27</v>
      </c>
      <c r="L80" s="24">
        <v>45000</v>
      </c>
      <c r="M80" s="45" t="s">
        <v>919</v>
      </c>
      <c r="N80" s="33" t="s">
        <v>876</v>
      </c>
      <c r="O80" s="35" t="s">
        <v>695</v>
      </c>
      <c r="P80" s="35" t="s">
        <v>477</v>
      </c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ht="15.75" x14ac:dyDescent="0.25">
      <c r="A81" s="19" t="s">
        <v>920</v>
      </c>
      <c r="B81" s="20" t="s">
        <v>30</v>
      </c>
      <c r="C81" s="20" t="s">
        <v>921</v>
      </c>
      <c r="D81" s="51">
        <v>92108924025</v>
      </c>
      <c r="E81" s="51" t="s">
        <v>922</v>
      </c>
      <c r="F81" s="51" t="s">
        <v>923</v>
      </c>
      <c r="G81" s="22">
        <v>32542</v>
      </c>
      <c r="H81" s="28">
        <v>29.11</v>
      </c>
      <c r="I81" s="14"/>
      <c r="J81" s="23" t="s">
        <v>924</v>
      </c>
      <c r="K81" s="20" t="s">
        <v>27</v>
      </c>
      <c r="L81" s="24">
        <v>30000</v>
      </c>
      <c r="M81" s="39" t="s">
        <v>925</v>
      </c>
      <c r="N81" s="33" t="s">
        <v>876</v>
      </c>
      <c r="O81" s="35" t="s">
        <v>695</v>
      </c>
      <c r="P81" s="35" t="s">
        <v>477</v>
      </c>
    </row>
    <row r="82" spans="1:38" ht="15.75" x14ac:dyDescent="0.25">
      <c r="A82" s="19" t="s">
        <v>926</v>
      </c>
      <c r="B82" s="20" t="s">
        <v>30</v>
      </c>
      <c r="C82" s="20" t="s">
        <v>788</v>
      </c>
      <c r="D82" s="21" t="s">
        <v>927</v>
      </c>
      <c r="E82" s="31" t="s">
        <v>928</v>
      </c>
      <c r="F82" s="20" t="s">
        <v>929</v>
      </c>
      <c r="G82" s="22">
        <v>28112</v>
      </c>
      <c r="H82" s="28">
        <f t="shared" ref="H82:H92" ca="1" si="7">((I82-G82)/365)</f>
        <v>43.109589041095887</v>
      </c>
      <c r="I82" s="14">
        <f t="shared" ref="I82:I114" ca="1" si="8">TODAY()</f>
        <v>43847</v>
      </c>
      <c r="J82" s="23">
        <v>43199</v>
      </c>
      <c r="K82" s="20" t="s">
        <v>35</v>
      </c>
      <c r="L82" s="24">
        <v>45500</v>
      </c>
      <c r="M82" s="116" t="s">
        <v>701</v>
      </c>
      <c r="N82" s="33" t="s">
        <v>876</v>
      </c>
      <c r="O82" s="35" t="s">
        <v>695</v>
      </c>
      <c r="P82" s="35" t="s">
        <v>477</v>
      </c>
    </row>
    <row r="83" spans="1:38" ht="15.75" x14ac:dyDescent="0.25">
      <c r="A83" s="19" t="s">
        <v>930</v>
      </c>
      <c r="B83" s="20" t="s">
        <v>30</v>
      </c>
      <c r="C83" s="20" t="s">
        <v>921</v>
      </c>
      <c r="D83" s="59" t="s">
        <v>931</v>
      </c>
      <c r="E83" s="62" t="s">
        <v>932</v>
      </c>
      <c r="F83" s="60" t="s">
        <v>933</v>
      </c>
      <c r="G83" s="22" t="s">
        <v>934</v>
      </c>
      <c r="H83" s="28">
        <f t="shared" ca="1" si="7"/>
        <v>36.263013698630139</v>
      </c>
      <c r="I83" s="14">
        <f t="shared" ca="1" si="8"/>
        <v>43847</v>
      </c>
      <c r="J83" s="23">
        <v>42710</v>
      </c>
      <c r="K83" s="20" t="s">
        <v>35</v>
      </c>
      <c r="L83" s="24">
        <v>27000</v>
      </c>
      <c r="M83" s="23" t="s">
        <v>758</v>
      </c>
      <c r="N83" s="33" t="s">
        <v>876</v>
      </c>
      <c r="O83" s="35" t="s">
        <v>695</v>
      </c>
      <c r="P83" s="35" t="s">
        <v>477</v>
      </c>
    </row>
    <row r="84" spans="1:38" ht="15.75" x14ac:dyDescent="0.25">
      <c r="A84" s="19" t="s">
        <v>935</v>
      </c>
      <c r="B84" s="20" t="s">
        <v>30</v>
      </c>
      <c r="C84" s="20" t="s">
        <v>516</v>
      </c>
      <c r="D84" s="59">
        <v>19159157973</v>
      </c>
      <c r="E84" s="60" t="s">
        <v>936</v>
      </c>
      <c r="F84" s="60" t="s">
        <v>937</v>
      </c>
      <c r="G84" s="22">
        <v>33507</v>
      </c>
      <c r="H84" s="28">
        <f t="shared" ca="1" si="7"/>
        <v>28.328767123287673</v>
      </c>
      <c r="I84" s="14">
        <f t="shared" ca="1" si="8"/>
        <v>43847</v>
      </c>
      <c r="J84" s="23" t="s">
        <v>218</v>
      </c>
      <c r="K84" s="20" t="s">
        <v>65</v>
      </c>
      <c r="L84" s="24">
        <v>22000</v>
      </c>
      <c r="M84" s="39" t="s">
        <v>898</v>
      </c>
      <c r="N84" s="33" t="s">
        <v>876</v>
      </c>
      <c r="O84" s="35" t="s">
        <v>695</v>
      </c>
      <c r="P84" s="35" t="s">
        <v>477</v>
      </c>
    </row>
    <row r="85" spans="1:38" ht="15.75" x14ac:dyDescent="0.25">
      <c r="A85" s="19" t="s">
        <v>938</v>
      </c>
      <c r="B85" s="20" t="s">
        <v>30</v>
      </c>
      <c r="C85" s="20" t="s">
        <v>516</v>
      </c>
      <c r="D85" s="21">
        <v>28119008812</v>
      </c>
      <c r="E85" s="20" t="s">
        <v>939</v>
      </c>
      <c r="F85" s="20" t="s">
        <v>940</v>
      </c>
      <c r="G85" s="22">
        <v>33125</v>
      </c>
      <c r="H85" s="28">
        <f t="shared" ca="1" si="7"/>
        <v>29.375342465753423</v>
      </c>
      <c r="I85" s="14">
        <f t="shared" ca="1" si="8"/>
        <v>43847</v>
      </c>
      <c r="J85" s="23" t="s">
        <v>651</v>
      </c>
      <c r="K85" s="20" t="s">
        <v>27</v>
      </c>
      <c r="L85" s="24">
        <v>21000</v>
      </c>
      <c r="M85" s="40" t="s">
        <v>19</v>
      </c>
      <c r="N85" s="33" t="s">
        <v>876</v>
      </c>
      <c r="O85" s="35" t="s">
        <v>695</v>
      </c>
      <c r="P85" s="35" t="s">
        <v>477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s="119" customFormat="1" ht="15.75" x14ac:dyDescent="0.25">
      <c r="A86" s="75" t="s">
        <v>941</v>
      </c>
      <c r="B86" s="39" t="s">
        <v>30</v>
      </c>
      <c r="C86" s="39" t="s">
        <v>516</v>
      </c>
      <c r="D86" s="76" t="s">
        <v>942</v>
      </c>
      <c r="E86" s="77" t="s">
        <v>943</v>
      </c>
      <c r="F86" s="39" t="s">
        <v>944</v>
      </c>
      <c r="G86" s="78">
        <v>26308</v>
      </c>
      <c r="H86" s="28">
        <f t="shared" ca="1" si="7"/>
        <v>48.052054794520551</v>
      </c>
      <c r="I86" s="118">
        <f t="shared" ca="1" si="8"/>
        <v>43847</v>
      </c>
      <c r="J86" s="45">
        <v>38764</v>
      </c>
      <c r="K86" s="39" t="s">
        <v>20</v>
      </c>
      <c r="L86" s="79">
        <v>20520</v>
      </c>
      <c r="M86" s="36" t="s">
        <v>20</v>
      </c>
      <c r="N86" s="33" t="s">
        <v>876</v>
      </c>
      <c r="O86" s="35" t="s">
        <v>695</v>
      </c>
      <c r="P86" s="35" t="s">
        <v>477</v>
      </c>
    </row>
    <row r="87" spans="1:38" ht="15.75" x14ac:dyDescent="0.25">
      <c r="A87" s="19" t="s">
        <v>945</v>
      </c>
      <c r="B87" s="20" t="s">
        <v>30</v>
      </c>
      <c r="C87" s="20" t="s">
        <v>497</v>
      </c>
      <c r="D87" s="21">
        <v>30977303996</v>
      </c>
      <c r="E87" s="60" t="s">
        <v>946</v>
      </c>
      <c r="F87" s="20" t="s">
        <v>947</v>
      </c>
      <c r="G87" s="22">
        <v>26692</v>
      </c>
      <c r="H87" s="28">
        <f t="shared" ca="1" si="7"/>
        <v>47</v>
      </c>
      <c r="I87" s="14">
        <f t="shared" ca="1" si="8"/>
        <v>43847</v>
      </c>
      <c r="J87" s="32" t="s">
        <v>948</v>
      </c>
      <c r="K87" s="20" t="s">
        <v>27</v>
      </c>
      <c r="L87" s="24">
        <v>46000</v>
      </c>
      <c r="M87" s="39" t="s">
        <v>898</v>
      </c>
      <c r="N87" s="33" t="s">
        <v>876</v>
      </c>
      <c r="O87" s="35" t="s">
        <v>695</v>
      </c>
      <c r="P87" s="35" t="s">
        <v>477</v>
      </c>
    </row>
    <row r="88" spans="1:38" ht="15.75" x14ac:dyDescent="0.25">
      <c r="A88" s="19" t="s">
        <v>949</v>
      </c>
      <c r="B88" s="20" t="s">
        <v>15</v>
      </c>
      <c r="C88" s="20" t="s">
        <v>950</v>
      </c>
      <c r="D88" s="21">
        <v>39977208378</v>
      </c>
      <c r="E88" s="29" t="s">
        <v>951</v>
      </c>
      <c r="F88" s="20" t="s">
        <v>952</v>
      </c>
      <c r="G88" s="87" t="s">
        <v>953</v>
      </c>
      <c r="H88" s="28">
        <f t="shared" ca="1" si="7"/>
        <v>47.873972602739727</v>
      </c>
      <c r="I88" s="14">
        <f t="shared" ca="1" si="8"/>
        <v>43847</v>
      </c>
      <c r="J88" s="23">
        <v>43147</v>
      </c>
      <c r="K88" s="20" t="s">
        <v>27</v>
      </c>
      <c r="L88" s="24">
        <v>25028</v>
      </c>
      <c r="M88" s="116" t="s">
        <v>954</v>
      </c>
      <c r="N88" s="33" t="s">
        <v>954</v>
      </c>
      <c r="O88" s="35" t="s">
        <v>560</v>
      </c>
      <c r="P88" s="35" t="s">
        <v>477</v>
      </c>
    </row>
    <row r="89" spans="1:38" ht="15.75" x14ac:dyDescent="0.25">
      <c r="A89" s="19" t="s">
        <v>955</v>
      </c>
      <c r="B89" s="20" t="s">
        <v>30</v>
      </c>
      <c r="C89" s="20" t="s">
        <v>89</v>
      </c>
      <c r="D89" s="21">
        <v>37068300245</v>
      </c>
      <c r="E89" s="20" t="s">
        <v>956</v>
      </c>
      <c r="F89" s="20" t="s">
        <v>957</v>
      </c>
      <c r="G89" s="22">
        <v>30575</v>
      </c>
      <c r="H89" s="28">
        <f t="shared" ca="1" si="7"/>
        <v>36.361643835616441</v>
      </c>
      <c r="I89" s="14">
        <f t="shared" ca="1" si="8"/>
        <v>43847</v>
      </c>
      <c r="J89" s="46" t="s">
        <v>958</v>
      </c>
      <c r="K89" s="20" t="s">
        <v>35</v>
      </c>
      <c r="L89" s="24">
        <v>60000</v>
      </c>
      <c r="M89" s="23" t="s">
        <v>898</v>
      </c>
      <c r="N89" s="33" t="s">
        <v>959</v>
      </c>
      <c r="O89" s="35" t="s">
        <v>560</v>
      </c>
      <c r="P89" s="35" t="s">
        <v>477</v>
      </c>
    </row>
    <row r="90" spans="1:38" ht="15.75" x14ac:dyDescent="0.25">
      <c r="A90" s="19" t="s">
        <v>960</v>
      </c>
      <c r="B90" s="20" t="s">
        <v>88</v>
      </c>
      <c r="C90" s="20" t="s">
        <v>516</v>
      </c>
      <c r="D90" s="21" t="s">
        <v>961</v>
      </c>
      <c r="E90" s="20" t="s">
        <v>962</v>
      </c>
      <c r="F90" s="20" t="s">
        <v>963</v>
      </c>
      <c r="G90" s="22">
        <v>28095</v>
      </c>
      <c r="H90" s="28">
        <f t="shared" ca="1" si="7"/>
        <v>43.156164383561645</v>
      </c>
      <c r="I90" s="14">
        <f t="shared" ca="1" si="8"/>
        <v>43847</v>
      </c>
      <c r="J90" s="32" t="s">
        <v>372</v>
      </c>
      <c r="K90" s="20" t="s">
        <v>65</v>
      </c>
      <c r="L90" s="24">
        <v>22000</v>
      </c>
      <c r="M90" s="40" t="s">
        <v>964</v>
      </c>
      <c r="N90" s="33" t="s">
        <v>965</v>
      </c>
      <c r="O90" s="35" t="s">
        <v>695</v>
      </c>
      <c r="P90" s="35" t="s">
        <v>477</v>
      </c>
    </row>
    <row r="91" spans="1:38" ht="15" customHeight="1" x14ac:dyDescent="0.25">
      <c r="A91" s="19" t="s">
        <v>966</v>
      </c>
      <c r="B91" s="20" t="s">
        <v>22</v>
      </c>
      <c r="C91" s="20" t="s">
        <v>967</v>
      </c>
      <c r="D91" s="21">
        <v>90119011345</v>
      </c>
      <c r="E91" s="20" t="s">
        <v>968</v>
      </c>
      <c r="F91" s="20" t="s">
        <v>969</v>
      </c>
      <c r="G91" s="22">
        <v>32886</v>
      </c>
      <c r="H91" s="28">
        <f t="shared" ca="1" si="7"/>
        <v>30.030136986301368</v>
      </c>
      <c r="I91" s="14">
        <f t="shared" ca="1" si="8"/>
        <v>43847</v>
      </c>
      <c r="J91" s="32" t="s">
        <v>970</v>
      </c>
      <c r="K91" s="20" t="s">
        <v>65</v>
      </c>
      <c r="L91" s="24">
        <v>7500</v>
      </c>
      <c r="M91" s="39" t="s">
        <v>971</v>
      </c>
      <c r="N91" s="17" t="s">
        <v>972</v>
      </c>
      <c r="O91" s="18" t="s">
        <v>695</v>
      </c>
      <c r="P91" s="18" t="s">
        <v>477</v>
      </c>
    </row>
    <row r="92" spans="1:38" ht="15.75" x14ac:dyDescent="0.25">
      <c r="A92" s="19" t="s">
        <v>973</v>
      </c>
      <c r="B92" s="20" t="s">
        <v>15</v>
      </c>
      <c r="C92" s="20" t="s">
        <v>591</v>
      </c>
      <c r="D92" s="120">
        <v>90077801125</v>
      </c>
      <c r="E92" s="29" t="s">
        <v>974</v>
      </c>
      <c r="F92" s="20" t="s">
        <v>975</v>
      </c>
      <c r="G92" s="87">
        <v>28712</v>
      </c>
      <c r="H92" s="43">
        <f t="shared" ca="1" si="7"/>
        <v>41.465753424657535</v>
      </c>
      <c r="I92" s="46">
        <f t="shared" ca="1" si="8"/>
        <v>43847</v>
      </c>
      <c r="J92" s="23">
        <v>43147</v>
      </c>
      <c r="K92" s="29" t="s">
        <v>20</v>
      </c>
      <c r="L92" s="24">
        <v>36028</v>
      </c>
      <c r="M92" s="24" t="s">
        <v>20</v>
      </c>
      <c r="N92" s="33" t="s">
        <v>976</v>
      </c>
      <c r="O92" s="35" t="s">
        <v>560</v>
      </c>
      <c r="P92" s="35" t="s">
        <v>477</v>
      </c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1:38" s="119" customFormat="1" ht="15.75" x14ac:dyDescent="0.25">
      <c r="A93" s="121" t="s">
        <v>456</v>
      </c>
      <c r="B93" s="39" t="s">
        <v>15</v>
      </c>
      <c r="C93" s="122" t="s">
        <v>977</v>
      </c>
      <c r="D93" s="122">
        <v>20906714546</v>
      </c>
      <c r="E93" s="122" t="s">
        <v>978</v>
      </c>
      <c r="F93" s="122" t="s">
        <v>979</v>
      </c>
      <c r="G93" s="123">
        <v>24773</v>
      </c>
      <c r="H93" s="28">
        <v>51.4</v>
      </c>
      <c r="I93" s="14">
        <f t="shared" ca="1" si="8"/>
        <v>43847</v>
      </c>
      <c r="J93" s="122" t="s">
        <v>163</v>
      </c>
      <c r="K93" s="122" t="s">
        <v>27</v>
      </c>
      <c r="L93" s="124">
        <v>40000</v>
      </c>
      <c r="M93" s="24" t="s">
        <v>980</v>
      </c>
      <c r="N93" s="17" t="s">
        <v>981</v>
      </c>
      <c r="O93" s="119" t="s">
        <v>560</v>
      </c>
      <c r="P93" s="125" t="s">
        <v>477</v>
      </c>
    </row>
    <row r="94" spans="1:38" ht="15.75" x14ac:dyDescent="0.25">
      <c r="A94" s="19" t="s">
        <v>454</v>
      </c>
      <c r="B94" s="20" t="s">
        <v>22</v>
      </c>
      <c r="C94" s="20" t="s">
        <v>827</v>
      </c>
      <c r="D94" s="21">
        <v>30048520032</v>
      </c>
      <c r="E94" s="20" t="s">
        <v>982</v>
      </c>
      <c r="F94" s="20" t="s">
        <v>983</v>
      </c>
      <c r="G94" s="22">
        <v>31220</v>
      </c>
      <c r="H94" s="28">
        <v>33.9</v>
      </c>
      <c r="I94" s="14">
        <f t="shared" ca="1" si="8"/>
        <v>43847</v>
      </c>
      <c r="J94" s="23" t="s">
        <v>918</v>
      </c>
      <c r="K94" s="20" t="s">
        <v>65</v>
      </c>
      <c r="L94" s="24">
        <v>9420</v>
      </c>
      <c r="M94" s="45" t="s">
        <v>984</v>
      </c>
      <c r="N94" s="17" t="s">
        <v>985</v>
      </c>
      <c r="O94" s="18" t="s">
        <v>619</v>
      </c>
      <c r="P94" s="18" t="s">
        <v>620</v>
      </c>
    </row>
    <row r="95" spans="1:38" ht="15.75" x14ac:dyDescent="0.25">
      <c r="A95" s="19" t="s">
        <v>986</v>
      </c>
      <c r="B95" s="20" t="s">
        <v>243</v>
      </c>
      <c r="C95" s="20" t="s">
        <v>987</v>
      </c>
      <c r="D95" s="21">
        <v>92119115472</v>
      </c>
      <c r="E95" s="20" t="s">
        <v>988</v>
      </c>
      <c r="F95" s="20" t="s">
        <v>989</v>
      </c>
      <c r="G95" s="22">
        <v>33450</v>
      </c>
      <c r="H95" s="28">
        <f t="shared" ref="H95:H114" ca="1" si="9">((I95-G95)/365)</f>
        <v>28.484931506849314</v>
      </c>
      <c r="I95" s="14">
        <f t="shared" ca="1" si="8"/>
        <v>43847</v>
      </c>
      <c r="J95" s="23" t="s">
        <v>990</v>
      </c>
      <c r="K95" s="20" t="s">
        <v>65</v>
      </c>
      <c r="L95" s="24">
        <v>9000</v>
      </c>
      <c r="M95" s="39" t="s">
        <v>991</v>
      </c>
      <c r="N95" s="17" t="s">
        <v>992</v>
      </c>
      <c r="O95" t="s">
        <v>695</v>
      </c>
      <c r="P95" s="126" t="s">
        <v>477</v>
      </c>
    </row>
    <row r="96" spans="1:38" ht="15.75" x14ac:dyDescent="0.25">
      <c r="A96" s="19" t="s">
        <v>441</v>
      </c>
      <c r="B96" s="20" t="s">
        <v>15</v>
      </c>
      <c r="C96" s="20" t="s">
        <v>993</v>
      </c>
      <c r="D96" s="21">
        <v>11897043912</v>
      </c>
      <c r="E96" s="29" t="s">
        <v>994</v>
      </c>
      <c r="F96" s="20" t="s">
        <v>995</v>
      </c>
      <c r="G96" s="87" t="s">
        <v>996</v>
      </c>
      <c r="H96" s="28">
        <f t="shared" ca="1" si="9"/>
        <v>50.054794520547944</v>
      </c>
      <c r="I96" s="14">
        <f t="shared" ca="1" si="8"/>
        <v>43847</v>
      </c>
      <c r="J96" s="23">
        <v>43139</v>
      </c>
      <c r="K96" s="20" t="s">
        <v>65</v>
      </c>
      <c r="L96" s="24">
        <v>30028</v>
      </c>
      <c r="M96" s="23" t="s">
        <v>997</v>
      </c>
      <c r="N96" s="17" t="s">
        <v>998</v>
      </c>
      <c r="O96" s="18" t="s">
        <v>695</v>
      </c>
      <c r="P96" s="18" t="s">
        <v>477</v>
      </c>
    </row>
    <row r="97" spans="1:38" ht="15.75" x14ac:dyDescent="0.25">
      <c r="A97" s="19" t="s">
        <v>450</v>
      </c>
      <c r="B97" s="20" t="s">
        <v>22</v>
      </c>
      <c r="C97" s="20" t="s">
        <v>134</v>
      </c>
      <c r="D97" s="21">
        <v>1198640108</v>
      </c>
      <c r="E97" s="31" t="s">
        <v>999</v>
      </c>
      <c r="F97" s="20" t="s">
        <v>1000</v>
      </c>
      <c r="G97" s="22">
        <v>23734</v>
      </c>
      <c r="H97" s="43">
        <f t="shared" ca="1" si="9"/>
        <v>55.104109589041094</v>
      </c>
      <c r="I97" s="46">
        <f t="shared" ca="1" si="8"/>
        <v>43847</v>
      </c>
      <c r="J97" s="23">
        <v>41316</v>
      </c>
      <c r="K97" s="20" t="s">
        <v>20</v>
      </c>
      <c r="L97" s="24">
        <v>7270</v>
      </c>
      <c r="M97" s="24" t="s">
        <v>20</v>
      </c>
      <c r="N97" s="33" t="s">
        <v>1001</v>
      </c>
      <c r="O97" s="35" t="s">
        <v>1002</v>
      </c>
      <c r="P97" s="35" t="s">
        <v>477</v>
      </c>
    </row>
    <row r="98" spans="1:38" ht="15.75" x14ac:dyDescent="0.25">
      <c r="A98" s="19" t="s">
        <v>445</v>
      </c>
      <c r="B98" s="20" t="s">
        <v>88</v>
      </c>
      <c r="C98" s="20" t="s">
        <v>94</v>
      </c>
      <c r="D98" s="21">
        <v>90068307900</v>
      </c>
      <c r="E98" s="60" t="s">
        <v>1003</v>
      </c>
      <c r="F98" s="20" t="s">
        <v>1004</v>
      </c>
      <c r="G98" s="22">
        <v>30465</v>
      </c>
      <c r="H98" s="28">
        <f t="shared" ca="1" si="9"/>
        <v>36.663013698630138</v>
      </c>
      <c r="I98" s="14">
        <f t="shared" ca="1" si="8"/>
        <v>43847</v>
      </c>
      <c r="J98" s="23" t="s">
        <v>372</v>
      </c>
      <c r="K98" s="20" t="s">
        <v>35</v>
      </c>
      <c r="L98" s="41">
        <v>65500</v>
      </c>
      <c r="M98" s="45" t="s">
        <v>898</v>
      </c>
      <c r="N98" s="17" t="s">
        <v>1005</v>
      </c>
      <c r="O98" t="s">
        <v>560</v>
      </c>
      <c r="P98" s="127" t="s">
        <v>477</v>
      </c>
    </row>
    <row r="99" spans="1:38" ht="15.75" x14ac:dyDescent="0.25">
      <c r="A99" s="19" t="s">
        <v>458</v>
      </c>
      <c r="B99" s="20" t="s">
        <v>88</v>
      </c>
      <c r="C99" s="20" t="s">
        <v>94</v>
      </c>
      <c r="D99" s="21" t="s">
        <v>1006</v>
      </c>
      <c r="E99" s="31" t="s">
        <v>1007</v>
      </c>
      <c r="F99" s="20" t="s">
        <v>1008</v>
      </c>
      <c r="G99" s="22" t="s">
        <v>1009</v>
      </c>
      <c r="H99" s="28">
        <f t="shared" ca="1" si="9"/>
        <v>33.227397260273975</v>
      </c>
      <c r="I99" s="14">
        <f t="shared" ca="1" si="8"/>
        <v>43847</v>
      </c>
      <c r="J99" s="23">
        <v>42919</v>
      </c>
      <c r="K99" s="20" t="s">
        <v>35</v>
      </c>
      <c r="L99" s="24">
        <v>50500</v>
      </c>
      <c r="M99" s="128" t="s">
        <v>701</v>
      </c>
      <c r="N99" s="17" t="s">
        <v>925</v>
      </c>
      <c r="O99" t="s">
        <v>560</v>
      </c>
      <c r="P99" s="127" t="s">
        <v>477</v>
      </c>
    </row>
    <row r="100" spans="1:38" ht="15.75" x14ac:dyDescent="0.25">
      <c r="A100" s="19" t="s">
        <v>444</v>
      </c>
      <c r="B100" s="20" t="s">
        <v>88</v>
      </c>
      <c r="C100" s="20" t="s">
        <v>94</v>
      </c>
      <c r="D100" s="21" t="s">
        <v>1010</v>
      </c>
      <c r="E100" s="31" t="s">
        <v>1011</v>
      </c>
      <c r="F100" s="20" t="s">
        <v>1012</v>
      </c>
      <c r="G100" s="22" t="s">
        <v>1013</v>
      </c>
      <c r="H100" s="28">
        <f t="shared" ca="1" si="9"/>
        <v>35.213698630136989</v>
      </c>
      <c r="I100" s="14">
        <f t="shared" ca="1" si="8"/>
        <v>43847</v>
      </c>
      <c r="J100" s="23">
        <v>43123</v>
      </c>
      <c r="K100" s="20" t="s">
        <v>35</v>
      </c>
      <c r="L100" s="24">
        <v>50500</v>
      </c>
      <c r="M100" s="45" t="s">
        <v>898</v>
      </c>
      <c r="N100" s="17" t="s">
        <v>1005</v>
      </c>
      <c r="O100" s="18"/>
      <c r="P100" s="18"/>
    </row>
    <row r="101" spans="1:38" ht="15.75" x14ac:dyDescent="0.25">
      <c r="A101" s="19" t="s">
        <v>447</v>
      </c>
      <c r="B101" s="20" t="s">
        <v>88</v>
      </c>
      <c r="C101" s="20" t="s">
        <v>94</v>
      </c>
      <c r="D101" s="21" t="s">
        <v>1014</v>
      </c>
      <c r="E101" s="31" t="s">
        <v>1015</v>
      </c>
      <c r="F101" s="20" t="s">
        <v>1016</v>
      </c>
      <c r="G101" s="22" t="s">
        <v>1017</v>
      </c>
      <c r="H101" s="28">
        <f t="shared" ca="1" si="9"/>
        <v>41.547945205479451</v>
      </c>
      <c r="I101" s="14">
        <f t="shared" ca="1" si="8"/>
        <v>43847</v>
      </c>
      <c r="J101" s="23">
        <v>42471</v>
      </c>
      <c r="K101" s="20" t="s">
        <v>35</v>
      </c>
      <c r="L101" s="24">
        <v>50500</v>
      </c>
      <c r="M101" s="23" t="s">
        <v>898</v>
      </c>
      <c r="N101" s="17" t="s">
        <v>1005</v>
      </c>
      <c r="O101" s="18"/>
      <c r="P101" s="1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ht="15.75" x14ac:dyDescent="0.25">
      <c r="A102" s="19" t="s">
        <v>449</v>
      </c>
      <c r="B102" s="20" t="s">
        <v>30</v>
      </c>
      <c r="C102" s="20" t="s">
        <v>89</v>
      </c>
      <c r="D102" s="21">
        <v>68927110442</v>
      </c>
      <c r="E102" s="20" t="s">
        <v>1018</v>
      </c>
      <c r="F102" s="20" t="s">
        <v>1019</v>
      </c>
      <c r="G102" s="22">
        <v>26296</v>
      </c>
      <c r="H102" s="28">
        <f t="shared" ca="1" si="9"/>
        <v>48.084931506849315</v>
      </c>
      <c r="I102" s="14">
        <f t="shared" ca="1" si="8"/>
        <v>43847</v>
      </c>
      <c r="J102" s="23" t="s">
        <v>1020</v>
      </c>
      <c r="K102" s="20" t="s">
        <v>1021</v>
      </c>
      <c r="L102" s="24">
        <v>62500</v>
      </c>
      <c r="M102" s="23" t="s">
        <v>758</v>
      </c>
      <c r="N102" s="17" t="s">
        <v>1005</v>
      </c>
      <c r="O102" s="18"/>
      <c r="P102" s="18"/>
    </row>
    <row r="103" spans="1:38" ht="15.75" x14ac:dyDescent="0.25">
      <c r="A103" s="19" t="s">
        <v>452</v>
      </c>
      <c r="B103" s="20" t="s">
        <v>22</v>
      </c>
      <c r="C103" s="20" t="s">
        <v>134</v>
      </c>
      <c r="D103" s="21" t="s">
        <v>1022</v>
      </c>
      <c r="E103" s="31" t="s">
        <v>1023</v>
      </c>
      <c r="F103" s="20" t="s">
        <v>1024</v>
      </c>
      <c r="G103" s="22">
        <v>22350</v>
      </c>
      <c r="H103" s="28">
        <f t="shared" ca="1" si="9"/>
        <v>58.895890410958906</v>
      </c>
      <c r="I103" s="14">
        <f t="shared" ca="1" si="8"/>
        <v>43847</v>
      </c>
      <c r="J103" s="23">
        <v>42914</v>
      </c>
      <c r="K103" s="20" t="s">
        <v>35</v>
      </c>
      <c r="L103" s="24">
        <v>5920</v>
      </c>
      <c r="M103" s="23" t="s">
        <v>1025</v>
      </c>
      <c r="N103" s="129" t="s">
        <v>1026</v>
      </c>
      <c r="O103" s="126" t="s">
        <v>1027</v>
      </c>
      <c r="P103" s="126" t="s">
        <v>620</v>
      </c>
      <c r="Q103" s="126" t="s">
        <v>1028</v>
      </c>
    </row>
    <row r="104" spans="1:38" ht="15.75" x14ac:dyDescent="0.25">
      <c r="A104" s="19" t="s">
        <v>1029</v>
      </c>
      <c r="B104" s="20" t="s">
        <v>68</v>
      </c>
      <c r="C104" s="20" t="s">
        <v>1030</v>
      </c>
      <c r="D104" s="21">
        <v>92119295472</v>
      </c>
      <c r="E104" s="20" t="s">
        <v>1031</v>
      </c>
      <c r="F104" s="20" t="s">
        <v>1032</v>
      </c>
      <c r="G104" s="22">
        <v>33755</v>
      </c>
      <c r="H104" s="28">
        <f t="shared" ca="1" si="9"/>
        <v>27.649315068493152</v>
      </c>
      <c r="I104" s="14">
        <f t="shared" ca="1" si="8"/>
        <v>43847</v>
      </c>
      <c r="J104" s="23" t="s">
        <v>1033</v>
      </c>
      <c r="K104" s="20" t="s">
        <v>65</v>
      </c>
      <c r="L104" s="24">
        <v>7500</v>
      </c>
      <c r="M104" s="39" t="s">
        <v>1034</v>
      </c>
      <c r="N104" s="17" t="s">
        <v>1035</v>
      </c>
      <c r="O104" s="18" t="s">
        <v>695</v>
      </c>
      <c r="P104" s="18" t="s">
        <v>477</v>
      </c>
      <c r="Q104" s="130" t="s">
        <v>1036</v>
      </c>
    </row>
    <row r="105" spans="1:38" ht="15.75" x14ac:dyDescent="0.25">
      <c r="A105" s="19" t="s">
        <v>443</v>
      </c>
      <c r="B105" s="20" t="s">
        <v>22</v>
      </c>
      <c r="C105" s="20" t="s">
        <v>396</v>
      </c>
      <c r="D105" s="21">
        <v>5159108801</v>
      </c>
      <c r="E105" s="31" t="s">
        <v>1037</v>
      </c>
      <c r="F105" s="20" t="s">
        <v>1038</v>
      </c>
      <c r="G105" s="22">
        <v>33424</v>
      </c>
      <c r="H105" s="28">
        <f t="shared" ca="1" si="9"/>
        <v>28.556164383561644</v>
      </c>
      <c r="I105" s="14">
        <f t="shared" ca="1" si="8"/>
        <v>43847</v>
      </c>
      <c r="J105" s="23">
        <v>43070</v>
      </c>
      <c r="K105" s="20" t="s">
        <v>85</v>
      </c>
      <c r="L105" s="24">
        <v>12420</v>
      </c>
      <c r="M105" s="20" t="s">
        <v>1039</v>
      </c>
      <c r="N105" s="17" t="s">
        <v>1040</v>
      </c>
      <c r="O105" s="18" t="s">
        <v>695</v>
      </c>
      <c r="P105" s="18" t="s">
        <v>477</v>
      </c>
    </row>
    <row r="106" spans="1:38" ht="15.75" x14ac:dyDescent="0.25">
      <c r="A106" s="19" t="s">
        <v>446</v>
      </c>
      <c r="B106" s="20" t="s">
        <v>22</v>
      </c>
      <c r="C106" s="20" t="s">
        <v>1041</v>
      </c>
      <c r="D106" s="21">
        <v>90129012226</v>
      </c>
      <c r="E106" s="31" t="s">
        <v>1042</v>
      </c>
      <c r="F106" s="20" t="s">
        <v>1043</v>
      </c>
      <c r="G106" s="22">
        <v>32951</v>
      </c>
      <c r="H106" s="28">
        <f t="shared" ca="1" si="9"/>
        <v>29.852054794520548</v>
      </c>
      <c r="I106" s="14">
        <f t="shared" ca="1" si="8"/>
        <v>43847</v>
      </c>
      <c r="J106" s="23">
        <v>42471</v>
      </c>
      <c r="K106" s="20" t="s">
        <v>85</v>
      </c>
      <c r="L106" s="24" t="s">
        <v>1044</v>
      </c>
      <c r="M106" s="23" t="s">
        <v>1045</v>
      </c>
      <c r="N106" s="17" t="s">
        <v>1040</v>
      </c>
      <c r="O106" s="18" t="s">
        <v>695</v>
      </c>
      <c r="P106" s="18" t="s">
        <v>477</v>
      </c>
    </row>
    <row r="107" spans="1:38" ht="15.75" x14ac:dyDescent="0.25">
      <c r="A107" s="19" t="s">
        <v>1046</v>
      </c>
      <c r="B107" s="20" t="s">
        <v>68</v>
      </c>
      <c r="C107" s="20" t="s">
        <v>168</v>
      </c>
      <c r="D107" s="21" t="s">
        <v>1047</v>
      </c>
      <c r="E107" s="20" t="s">
        <v>1048</v>
      </c>
      <c r="F107" s="20" t="s">
        <v>1049</v>
      </c>
      <c r="G107" s="22">
        <v>35133</v>
      </c>
      <c r="H107" s="28">
        <f t="shared" ca="1" si="9"/>
        <v>23.873972602739727</v>
      </c>
      <c r="I107" s="14">
        <f t="shared" ca="1" si="8"/>
        <v>43847</v>
      </c>
      <c r="J107" s="23">
        <v>43116</v>
      </c>
      <c r="K107" s="20" t="s">
        <v>35</v>
      </c>
      <c r="L107" s="24">
        <v>7500</v>
      </c>
      <c r="M107" s="45" t="s">
        <v>1050</v>
      </c>
      <c r="N107" s="17" t="s">
        <v>848</v>
      </c>
      <c r="O107" s="18" t="s">
        <v>695</v>
      </c>
      <c r="P107" s="18" t="s">
        <v>477</v>
      </c>
      <c r="Q107" s="126" t="s">
        <v>1051</v>
      </c>
    </row>
    <row r="108" spans="1:38" ht="15.75" x14ac:dyDescent="0.25">
      <c r="A108" s="19" t="s">
        <v>1052</v>
      </c>
      <c r="B108" s="20" t="s">
        <v>243</v>
      </c>
      <c r="C108" s="20" t="s">
        <v>987</v>
      </c>
      <c r="D108" s="21">
        <v>94088516359</v>
      </c>
      <c r="E108" s="20" t="s">
        <v>1053</v>
      </c>
      <c r="F108" s="20" t="s">
        <v>1054</v>
      </c>
      <c r="G108" s="22">
        <v>31307</v>
      </c>
      <c r="H108" s="43">
        <f t="shared" ca="1" si="9"/>
        <v>34.356164383561641</v>
      </c>
      <c r="I108" s="14">
        <f t="shared" ca="1" si="8"/>
        <v>43847</v>
      </c>
      <c r="J108" s="23" t="s">
        <v>368</v>
      </c>
      <c r="K108" s="20" t="s">
        <v>27</v>
      </c>
      <c r="L108" s="24">
        <v>10000</v>
      </c>
      <c r="M108" s="24" t="s">
        <v>1055</v>
      </c>
      <c r="N108" s="17" t="s">
        <v>1056</v>
      </c>
      <c r="O108" s="18" t="s">
        <v>695</v>
      </c>
      <c r="P108" s="18" t="s">
        <v>620</v>
      </c>
      <c r="Q108" s="126" t="s">
        <v>1057</v>
      </c>
    </row>
    <row r="109" spans="1:38" ht="15.75" x14ac:dyDescent="0.25">
      <c r="A109" s="19" t="s">
        <v>439</v>
      </c>
      <c r="B109" s="20" t="s">
        <v>22</v>
      </c>
      <c r="C109" s="20" t="s">
        <v>23</v>
      </c>
      <c r="D109" s="21">
        <v>18179332822</v>
      </c>
      <c r="E109" s="20" t="s">
        <v>1058</v>
      </c>
      <c r="F109" s="20" t="s">
        <v>1059</v>
      </c>
      <c r="G109" s="22">
        <v>34327</v>
      </c>
      <c r="H109" s="28">
        <f t="shared" ca="1" si="9"/>
        <v>26.082191780821919</v>
      </c>
      <c r="I109" s="14">
        <f t="shared" ca="1" si="8"/>
        <v>43847</v>
      </c>
      <c r="J109" s="32" t="s">
        <v>100</v>
      </c>
      <c r="K109" s="20" t="s">
        <v>65</v>
      </c>
      <c r="L109" s="24">
        <v>5500</v>
      </c>
      <c r="M109" s="39" t="s">
        <v>1060</v>
      </c>
      <c r="N109" s="17" t="s">
        <v>1061</v>
      </c>
      <c r="O109" s="18" t="s">
        <v>695</v>
      </c>
      <c r="P109" s="18" t="s">
        <v>620</v>
      </c>
      <c r="Q109" s="130" t="s">
        <v>1062</v>
      </c>
    </row>
    <row r="110" spans="1:38" ht="15.75" x14ac:dyDescent="0.25">
      <c r="A110" s="19" t="s">
        <v>440</v>
      </c>
      <c r="B110" s="20" t="s">
        <v>22</v>
      </c>
      <c r="C110" s="20" t="s">
        <v>233</v>
      </c>
      <c r="D110" s="21">
        <v>96129301428</v>
      </c>
      <c r="E110" s="31" t="s">
        <v>1063</v>
      </c>
      <c r="F110" s="20" t="s">
        <v>1064</v>
      </c>
      <c r="G110" s="22">
        <v>34066</v>
      </c>
      <c r="H110" s="28">
        <f t="shared" ca="1" si="9"/>
        <v>26.797260273972604</v>
      </c>
      <c r="I110" s="14">
        <f t="shared" ca="1" si="8"/>
        <v>43847</v>
      </c>
      <c r="J110" s="23">
        <v>42933</v>
      </c>
      <c r="K110" s="20" t="s">
        <v>1065</v>
      </c>
      <c r="L110" s="24">
        <v>10799.66</v>
      </c>
      <c r="M110" s="20" t="s">
        <v>1066</v>
      </c>
      <c r="N110" s="17" t="s">
        <v>1067</v>
      </c>
      <c r="O110" s="18" t="s">
        <v>695</v>
      </c>
      <c r="P110" s="18" t="s">
        <v>620</v>
      </c>
      <c r="Q110" s="126" t="s">
        <v>1068</v>
      </c>
    </row>
    <row r="111" spans="1:38" ht="15.75" x14ac:dyDescent="0.25">
      <c r="A111" s="19" t="s">
        <v>438</v>
      </c>
      <c r="B111" s="20" t="s">
        <v>88</v>
      </c>
      <c r="C111" s="20" t="s">
        <v>124</v>
      </c>
      <c r="D111" s="21">
        <v>10159092534</v>
      </c>
      <c r="E111" s="20" t="s">
        <v>1069</v>
      </c>
      <c r="F111" s="20" t="s">
        <v>1070</v>
      </c>
      <c r="G111" s="22">
        <v>33185</v>
      </c>
      <c r="H111" s="43">
        <f t="shared" ca="1" si="9"/>
        <v>29.210958904109589</v>
      </c>
      <c r="I111" s="46">
        <f t="shared" ca="1" si="8"/>
        <v>43847</v>
      </c>
      <c r="J111" s="23" t="s">
        <v>1071</v>
      </c>
      <c r="K111" s="20" t="s">
        <v>35</v>
      </c>
      <c r="L111" s="24">
        <v>20000</v>
      </c>
      <c r="M111" s="23" t="s">
        <v>36</v>
      </c>
      <c r="N111" s="33" t="s">
        <v>1072</v>
      </c>
      <c r="O111" s="35" t="s">
        <v>560</v>
      </c>
      <c r="P111" s="35" t="s">
        <v>477</v>
      </c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1:38" ht="15.75" x14ac:dyDescent="0.25">
      <c r="A112" s="19" t="s">
        <v>442</v>
      </c>
      <c r="B112" s="20" t="s">
        <v>30</v>
      </c>
      <c r="C112" s="20" t="s">
        <v>124</v>
      </c>
      <c r="D112" s="21">
        <v>45099302213</v>
      </c>
      <c r="E112" s="20" t="s">
        <v>1073</v>
      </c>
      <c r="F112" s="20" t="s">
        <v>1074</v>
      </c>
      <c r="G112" s="22">
        <v>34197</v>
      </c>
      <c r="H112" s="43">
        <f t="shared" ca="1" si="9"/>
        <v>26.438356164383563</v>
      </c>
      <c r="I112" s="46">
        <f t="shared" ca="1" si="8"/>
        <v>43847</v>
      </c>
      <c r="J112" s="23" t="s">
        <v>1075</v>
      </c>
      <c r="K112" s="20" t="s">
        <v>35</v>
      </c>
      <c r="L112" s="24">
        <v>19500</v>
      </c>
      <c r="M112" s="23" t="s">
        <v>36</v>
      </c>
      <c r="N112" s="33" t="s">
        <v>1072</v>
      </c>
      <c r="O112" s="35" t="s">
        <v>560</v>
      </c>
      <c r="P112" s="35" t="s">
        <v>477</v>
      </c>
    </row>
    <row r="113" spans="1:38" ht="15.75" x14ac:dyDescent="0.25">
      <c r="A113" s="19" t="s">
        <v>457</v>
      </c>
      <c r="B113" s="20" t="s">
        <v>88</v>
      </c>
      <c r="C113" s="20" t="s">
        <v>94</v>
      </c>
      <c r="D113" s="21" t="s">
        <v>1076</v>
      </c>
      <c r="E113" s="31" t="s">
        <v>1077</v>
      </c>
      <c r="F113" s="20" t="s">
        <v>1078</v>
      </c>
      <c r="G113" s="22" t="s">
        <v>1079</v>
      </c>
      <c r="H113" s="28">
        <f t="shared" ca="1" si="9"/>
        <v>42.476712328767121</v>
      </c>
      <c r="I113" s="14">
        <f t="shared" ca="1" si="8"/>
        <v>43847</v>
      </c>
      <c r="J113" s="23">
        <v>43102</v>
      </c>
      <c r="K113" s="20" t="s">
        <v>35</v>
      </c>
      <c r="L113" s="24">
        <v>50500</v>
      </c>
      <c r="M113" s="23" t="s">
        <v>36</v>
      </c>
      <c r="N113" s="17" t="s">
        <v>1061</v>
      </c>
      <c r="O113" s="18" t="s">
        <v>695</v>
      </c>
      <c r="P113" s="18" t="s">
        <v>477</v>
      </c>
    </row>
    <row r="114" spans="1:38" ht="15.75" x14ac:dyDescent="0.25">
      <c r="A114" s="19" t="s">
        <v>451</v>
      </c>
      <c r="B114" s="20" t="s">
        <v>15</v>
      </c>
      <c r="C114" s="20" t="s">
        <v>541</v>
      </c>
      <c r="D114" s="21">
        <v>39038415129</v>
      </c>
      <c r="E114" s="131" t="s">
        <v>1080</v>
      </c>
      <c r="F114" s="20" t="s">
        <v>1081</v>
      </c>
      <c r="G114" s="87" t="s">
        <v>1082</v>
      </c>
      <c r="H114" s="43">
        <f t="shared" ca="1" si="9"/>
        <v>35.62191780821918</v>
      </c>
      <c r="I114" s="46">
        <f t="shared" ca="1" si="8"/>
        <v>43847</v>
      </c>
      <c r="J114" s="23">
        <v>43146</v>
      </c>
      <c r="K114" s="20" t="s">
        <v>20</v>
      </c>
      <c r="L114" s="24">
        <v>17028</v>
      </c>
      <c r="M114" s="24" t="s">
        <v>20</v>
      </c>
      <c r="N114" s="33" t="s">
        <v>1061</v>
      </c>
      <c r="O114" s="35" t="s">
        <v>560</v>
      </c>
      <c r="P114" s="35" t="s">
        <v>477</v>
      </c>
      <c r="AL114" s="132"/>
    </row>
    <row r="115" spans="1:38" ht="15.75" x14ac:dyDescent="0.25">
      <c r="A115" s="19" t="s">
        <v>1083</v>
      </c>
      <c r="B115" s="20" t="s">
        <v>68</v>
      </c>
      <c r="C115" s="20" t="s">
        <v>1084</v>
      </c>
      <c r="D115" s="21">
        <v>90997917175</v>
      </c>
      <c r="E115" s="20" t="s">
        <v>1085</v>
      </c>
      <c r="F115" s="20" t="s">
        <v>1086</v>
      </c>
      <c r="G115" s="22">
        <v>29030</v>
      </c>
      <c r="H115" s="28">
        <v>39.700000000000003</v>
      </c>
      <c r="I115" s="14"/>
      <c r="J115" s="32" t="s">
        <v>1087</v>
      </c>
      <c r="K115" s="20" t="s">
        <v>27</v>
      </c>
      <c r="L115" s="24">
        <v>10000</v>
      </c>
      <c r="M115" s="39" t="s">
        <v>1088</v>
      </c>
      <c r="N115" s="33" t="s">
        <v>1089</v>
      </c>
      <c r="O115" s="18" t="s">
        <v>695</v>
      </c>
      <c r="P115" s="18" t="s">
        <v>620</v>
      </c>
    </row>
    <row r="116" spans="1:38" ht="15.75" x14ac:dyDescent="0.25">
      <c r="A116" s="19" t="s">
        <v>448</v>
      </c>
      <c r="B116" s="20" t="s">
        <v>15</v>
      </c>
      <c r="C116" s="20" t="s">
        <v>541</v>
      </c>
      <c r="D116" s="21" t="s">
        <v>1090</v>
      </c>
      <c r="E116" s="20" t="s">
        <v>1091</v>
      </c>
      <c r="F116" s="20" t="s">
        <v>1092</v>
      </c>
      <c r="G116" s="22">
        <v>34438</v>
      </c>
      <c r="H116" s="43">
        <f ca="1">((I116-G116)/365)</f>
        <v>25.778082191780822</v>
      </c>
      <c r="I116" s="46">
        <f t="shared" ref="I116:I130" ca="1" si="10">TODAY()</f>
        <v>43847</v>
      </c>
      <c r="J116" s="23" t="s">
        <v>355</v>
      </c>
      <c r="K116" s="20" t="s">
        <v>20</v>
      </c>
      <c r="L116" s="24">
        <v>20400</v>
      </c>
      <c r="M116" s="24" t="s">
        <v>20</v>
      </c>
      <c r="N116" s="33" t="s">
        <v>1093</v>
      </c>
      <c r="O116" s="35" t="s">
        <v>560</v>
      </c>
      <c r="P116" s="35" t="s">
        <v>477</v>
      </c>
    </row>
    <row r="117" spans="1:38" ht="15.75" x14ac:dyDescent="0.25">
      <c r="A117" s="19" t="s">
        <v>453</v>
      </c>
      <c r="B117" s="20" t="s">
        <v>15</v>
      </c>
      <c r="C117" s="20" t="s">
        <v>1094</v>
      </c>
      <c r="D117" s="20" t="s">
        <v>1095</v>
      </c>
      <c r="E117" s="20" t="s">
        <v>1096</v>
      </c>
      <c r="F117" s="20" t="s">
        <v>1097</v>
      </c>
      <c r="G117" s="46">
        <v>30148</v>
      </c>
      <c r="H117" s="43">
        <f ca="1">((I117-G117)/365)</f>
        <v>37.531506849315072</v>
      </c>
      <c r="I117" s="46">
        <f t="shared" ca="1" si="10"/>
        <v>43847</v>
      </c>
      <c r="J117" s="20" t="s">
        <v>355</v>
      </c>
      <c r="K117" s="20" t="s">
        <v>20</v>
      </c>
      <c r="L117" s="24">
        <v>31000</v>
      </c>
      <c r="M117" s="24" t="s">
        <v>20</v>
      </c>
      <c r="N117" s="33" t="s">
        <v>1093</v>
      </c>
      <c r="O117" s="18" t="s">
        <v>560</v>
      </c>
      <c r="P117" s="18" t="s">
        <v>477</v>
      </c>
    </row>
    <row r="118" spans="1:38" ht="15.75" x14ac:dyDescent="0.25">
      <c r="A118" s="19" t="s">
        <v>455</v>
      </c>
      <c r="B118" s="20" t="s">
        <v>15</v>
      </c>
      <c r="C118" s="20" t="s">
        <v>1098</v>
      </c>
      <c r="D118" s="21" t="s">
        <v>1099</v>
      </c>
      <c r="E118" s="20" t="s">
        <v>1100</v>
      </c>
      <c r="F118" s="20" t="s">
        <v>1101</v>
      </c>
      <c r="G118" s="22">
        <v>33116</v>
      </c>
      <c r="H118" s="43">
        <f ca="1">((I118-G118)/365)</f>
        <v>29.4</v>
      </c>
      <c r="I118" s="46">
        <f t="shared" ca="1" si="10"/>
        <v>43847</v>
      </c>
      <c r="J118" s="23" t="s">
        <v>571</v>
      </c>
      <c r="K118" s="20" t="s">
        <v>20</v>
      </c>
      <c r="L118" s="24">
        <v>17000</v>
      </c>
      <c r="M118" s="24" t="s">
        <v>20</v>
      </c>
      <c r="N118" s="33" t="s">
        <v>1093</v>
      </c>
      <c r="O118" s="35" t="s">
        <v>560</v>
      </c>
      <c r="P118" s="35" t="s">
        <v>477</v>
      </c>
    </row>
    <row r="119" spans="1:38" s="168" customFormat="1" ht="15.75" x14ac:dyDescent="0.25">
      <c r="A119" s="159" t="s">
        <v>14</v>
      </c>
      <c r="B119" s="154" t="s">
        <v>15</v>
      </c>
      <c r="C119" s="154" t="s">
        <v>16</v>
      </c>
      <c r="D119" s="160">
        <v>92988227259</v>
      </c>
      <c r="E119" s="154" t="s">
        <v>17</v>
      </c>
      <c r="F119" s="154" t="s">
        <v>18</v>
      </c>
      <c r="G119" s="161">
        <v>30038</v>
      </c>
      <c r="H119" s="162">
        <f ca="1">((I119-G119)/365)</f>
        <v>37.832876712328769</v>
      </c>
      <c r="I119" s="163">
        <f t="shared" ca="1" si="10"/>
        <v>43847</v>
      </c>
      <c r="J119" s="164" t="s">
        <v>19</v>
      </c>
      <c r="K119" s="154" t="s">
        <v>20</v>
      </c>
      <c r="L119" s="165">
        <v>15000</v>
      </c>
      <c r="M119" s="165" t="s">
        <v>20</v>
      </c>
      <c r="N119" s="166" t="s">
        <v>1093</v>
      </c>
      <c r="O119" s="167" t="s">
        <v>1150</v>
      </c>
      <c r="P119" s="167" t="s">
        <v>1151</v>
      </c>
    </row>
    <row r="120" spans="1:38" s="168" customFormat="1" ht="15.75" x14ac:dyDescent="0.25">
      <c r="A120" s="19" t="s">
        <v>302</v>
      </c>
      <c r="B120" s="20" t="s">
        <v>288</v>
      </c>
      <c r="C120" s="20" t="s">
        <v>1131</v>
      </c>
      <c r="D120" s="58">
        <v>90917332638</v>
      </c>
      <c r="E120" s="58" t="s">
        <v>304</v>
      </c>
      <c r="F120" s="58" t="s">
        <v>305</v>
      </c>
      <c r="G120" s="22">
        <v>26845</v>
      </c>
      <c r="H120" s="28">
        <f t="shared" ref="H120" ca="1" si="11">((I120-G120)/365)</f>
        <v>46.580821917808223</v>
      </c>
      <c r="I120" s="14">
        <f t="shared" ca="1" si="10"/>
        <v>43847</v>
      </c>
      <c r="J120" s="23" t="s">
        <v>306</v>
      </c>
      <c r="K120" s="20" t="s">
        <v>35</v>
      </c>
      <c r="L120" s="24">
        <v>9350</v>
      </c>
      <c r="M120" s="39" t="s">
        <v>307</v>
      </c>
      <c r="N120" s="166" t="s">
        <v>307</v>
      </c>
      <c r="O120" s="167" t="s">
        <v>1164</v>
      </c>
      <c r="P120" s="167"/>
    </row>
    <row r="121" spans="1:38" ht="15.75" x14ac:dyDescent="0.25">
      <c r="A121" s="19" t="s">
        <v>21</v>
      </c>
      <c r="B121" s="20" t="s">
        <v>22</v>
      </c>
      <c r="C121" s="20" t="s">
        <v>248</v>
      </c>
      <c r="D121" s="21">
        <v>90957411276</v>
      </c>
      <c r="E121" s="20" t="s">
        <v>24</v>
      </c>
      <c r="F121" s="20" t="s">
        <v>25</v>
      </c>
      <c r="G121" s="22">
        <v>27038</v>
      </c>
      <c r="H121" s="13">
        <f ca="1">((I121-G121)/365)</f>
        <v>46.052054794520551</v>
      </c>
      <c r="I121" s="14">
        <f t="shared" ca="1" si="10"/>
        <v>43847</v>
      </c>
      <c r="J121" s="23" t="s">
        <v>26</v>
      </c>
      <c r="K121" s="20" t="s">
        <v>27</v>
      </c>
      <c r="L121" s="24">
        <v>6420</v>
      </c>
      <c r="M121" s="24" t="s">
        <v>28</v>
      </c>
      <c r="N121" s="1" t="s">
        <v>1154</v>
      </c>
      <c r="O121" s="18" t="s">
        <v>695</v>
      </c>
      <c r="P121" s="18" t="s">
        <v>1155</v>
      </c>
      <c r="Q121" t="s">
        <v>1156</v>
      </c>
    </row>
    <row r="122" spans="1:38" ht="15.75" x14ac:dyDescent="0.25">
      <c r="A122" s="25" t="s">
        <v>29</v>
      </c>
      <c r="B122" s="20" t="s">
        <v>30</v>
      </c>
      <c r="C122" s="20" t="s">
        <v>31</v>
      </c>
      <c r="D122" s="26">
        <v>45099061686</v>
      </c>
      <c r="E122" s="27" t="s">
        <v>32</v>
      </c>
      <c r="F122" s="20" t="s">
        <v>33</v>
      </c>
      <c r="G122" s="22">
        <v>33144</v>
      </c>
      <c r="H122" s="28">
        <v>28.6</v>
      </c>
      <c r="I122" s="14">
        <f t="shared" ca="1" si="10"/>
        <v>43847</v>
      </c>
      <c r="J122" s="29" t="s">
        <v>34</v>
      </c>
      <c r="K122" s="20" t="s">
        <v>35</v>
      </c>
      <c r="L122" s="30">
        <v>20000</v>
      </c>
      <c r="M122" s="23" t="s">
        <v>36</v>
      </c>
      <c r="N122" s="17" t="s">
        <v>1157</v>
      </c>
      <c r="O122" s="18" t="s">
        <v>560</v>
      </c>
      <c r="P122" s="18"/>
    </row>
    <row r="123" spans="1:38" ht="15.75" x14ac:dyDescent="0.25">
      <c r="A123" s="19" t="s">
        <v>48</v>
      </c>
      <c r="B123" s="20" t="s">
        <v>49</v>
      </c>
      <c r="C123" s="20" t="s">
        <v>31</v>
      </c>
      <c r="D123" s="21">
        <v>45038210113</v>
      </c>
      <c r="E123" s="31" t="s">
        <v>50</v>
      </c>
      <c r="F123" s="20" t="s">
        <v>51</v>
      </c>
      <c r="G123" s="22">
        <v>30311</v>
      </c>
      <c r="H123" s="28">
        <f ca="1">((I123-G123)/365)</f>
        <v>37.084931506849315</v>
      </c>
      <c r="I123" s="14">
        <f t="shared" ca="1" si="10"/>
        <v>43847</v>
      </c>
      <c r="J123" s="23" t="s">
        <v>52</v>
      </c>
      <c r="K123" s="20" t="s">
        <v>53</v>
      </c>
      <c r="L123" s="24">
        <v>20000</v>
      </c>
      <c r="M123" s="23" t="s">
        <v>36</v>
      </c>
      <c r="N123" s="17" t="s">
        <v>1157</v>
      </c>
      <c r="O123" s="18" t="s">
        <v>560</v>
      </c>
      <c r="P123" s="18"/>
    </row>
    <row r="124" spans="1:38" ht="15.75" x14ac:dyDescent="0.25">
      <c r="A124" s="19" t="s">
        <v>123</v>
      </c>
      <c r="B124" s="20" t="s">
        <v>30</v>
      </c>
      <c r="C124" s="20" t="s">
        <v>124</v>
      </c>
      <c r="D124" s="21" t="s">
        <v>125</v>
      </c>
      <c r="E124" s="31" t="s">
        <v>126</v>
      </c>
      <c r="F124" s="20" t="s">
        <v>127</v>
      </c>
      <c r="G124" s="22" t="s">
        <v>128</v>
      </c>
      <c r="H124" s="28">
        <f ca="1">((I124-G124)/365)</f>
        <v>31.556164383561644</v>
      </c>
      <c r="I124" s="14">
        <f t="shared" ca="1" si="10"/>
        <v>43847</v>
      </c>
      <c r="J124" s="23">
        <v>43130</v>
      </c>
      <c r="K124" s="20" t="s">
        <v>35</v>
      </c>
      <c r="L124" s="41">
        <v>20000</v>
      </c>
      <c r="M124" s="23" t="s">
        <v>36</v>
      </c>
      <c r="N124" s="17" t="s">
        <v>1157</v>
      </c>
      <c r="O124" s="18" t="s">
        <v>560</v>
      </c>
      <c r="P124" s="18"/>
    </row>
    <row r="125" spans="1:38" ht="15.75" x14ac:dyDescent="0.25">
      <c r="A125" s="19" t="s">
        <v>219</v>
      </c>
      <c r="B125" s="20" t="s">
        <v>30</v>
      </c>
      <c r="C125" s="20" t="s">
        <v>23</v>
      </c>
      <c r="D125" s="21" t="s">
        <v>220</v>
      </c>
      <c r="E125" s="31" t="s">
        <v>221</v>
      </c>
      <c r="F125" s="20" t="s">
        <v>222</v>
      </c>
      <c r="G125" s="22" t="s">
        <v>223</v>
      </c>
      <c r="H125" s="28">
        <f t="shared" ref="H125:H130" ca="1" si="12">((I125-G125)/365)</f>
        <v>36.87945205479452</v>
      </c>
      <c r="I125" s="14">
        <f t="shared" ca="1" si="10"/>
        <v>43847</v>
      </c>
      <c r="J125" s="23">
        <v>42325</v>
      </c>
      <c r="K125" s="20" t="s">
        <v>35</v>
      </c>
      <c r="L125" s="24">
        <v>24100</v>
      </c>
      <c r="M125" s="23" t="s">
        <v>36</v>
      </c>
      <c r="N125" s="17" t="s">
        <v>1162</v>
      </c>
      <c r="O125" s="18" t="s">
        <v>560</v>
      </c>
      <c r="P125" s="18" t="s">
        <v>477</v>
      </c>
    </row>
    <row r="126" spans="1:38" ht="15.75" x14ac:dyDescent="0.25">
      <c r="A126" s="19" t="s">
        <v>113</v>
      </c>
      <c r="B126" s="20" t="s">
        <v>30</v>
      </c>
      <c r="C126" s="20" t="s">
        <v>23</v>
      </c>
      <c r="D126" s="21" t="s">
        <v>114</v>
      </c>
      <c r="E126" s="31" t="s">
        <v>115</v>
      </c>
      <c r="F126" s="20" t="s">
        <v>116</v>
      </c>
      <c r="G126" s="22" t="s">
        <v>117</v>
      </c>
      <c r="H126" s="28">
        <f t="shared" ca="1" si="12"/>
        <v>36.397260273972606</v>
      </c>
      <c r="I126" s="14">
        <f t="shared" ca="1" si="10"/>
        <v>43847</v>
      </c>
      <c r="J126" s="23">
        <v>42611</v>
      </c>
      <c r="K126" s="20" t="s">
        <v>35</v>
      </c>
      <c r="L126" s="41">
        <v>24100</v>
      </c>
      <c r="M126" s="154" t="s">
        <v>36</v>
      </c>
      <c r="N126" s="17" t="s">
        <v>1163</v>
      </c>
      <c r="O126" s="18" t="s">
        <v>560</v>
      </c>
    </row>
    <row r="127" spans="1:38" ht="15.75" x14ac:dyDescent="0.25">
      <c r="A127" s="19" t="s">
        <v>1111</v>
      </c>
      <c r="B127" s="20" t="s">
        <v>22</v>
      </c>
      <c r="C127" s="20" t="s">
        <v>43</v>
      </c>
      <c r="D127" s="21">
        <v>84907505584</v>
      </c>
      <c r="E127" s="20" t="s">
        <v>1112</v>
      </c>
      <c r="F127" s="20" t="s">
        <v>1113</v>
      </c>
      <c r="G127" s="22">
        <v>27489</v>
      </c>
      <c r="H127" s="28">
        <f t="shared" ca="1" si="12"/>
        <v>44.816438356164383</v>
      </c>
      <c r="I127" s="14">
        <f t="shared" ca="1" si="10"/>
        <v>43847</v>
      </c>
      <c r="J127" s="23" t="s">
        <v>193</v>
      </c>
      <c r="K127" s="20" t="s">
        <v>27</v>
      </c>
      <c r="L127" s="24">
        <v>18060</v>
      </c>
      <c r="M127" s="20" t="s">
        <v>1114</v>
      </c>
      <c r="N127" s="33" t="s">
        <v>647</v>
      </c>
      <c r="O127" s="18" t="s">
        <v>1164</v>
      </c>
      <c r="P127" s="18"/>
    </row>
    <row r="128" spans="1:38" ht="15.75" x14ac:dyDescent="0.25">
      <c r="A128" s="19" t="s">
        <v>347</v>
      </c>
      <c r="B128" s="20" t="s">
        <v>68</v>
      </c>
      <c r="C128" s="20" t="s">
        <v>1134</v>
      </c>
      <c r="D128" s="21">
        <v>17169444290</v>
      </c>
      <c r="E128" s="20" t="s">
        <v>348</v>
      </c>
      <c r="F128" s="20" t="s">
        <v>349</v>
      </c>
      <c r="G128" s="22">
        <v>34647</v>
      </c>
      <c r="H128" s="28">
        <f t="shared" ca="1" si="12"/>
        <v>25.205479452054796</v>
      </c>
      <c r="I128" s="14">
        <f t="shared" ca="1" si="10"/>
        <v>43847</v>
      </c>
      <c r="J128" s="23" t="s">
        <v>350</v>
      </c>
      <c r="K128" s="20" t="s">
        <v>185</v>
      </c>
      <c r="L128" s="24">
        <v>7500</v>
      </c>
      <c r="M128" s="39" t="s">
        <v>351</v>
      </c>
      <c r="N128" s="17" t="s">
        <v>1165</v>
      </c>
      <c r="O128" s="18" t="s">
        <v>695</v>
      </c>
      <c r="P128" s="18" t="s">
        <v>620</v>
      </c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15.75" x14ac:dyDescent="0.25">
      <c r="A129" s="19" t="s">
        <v>215</v>
      </c>
      <c r="B129" s="20" t="s">
        <v>187</v>
      </c>
      <c r="C129" s="20" t="s">
        <v>89</v>
      </c>
      <c r="D129" s="21">
        <v>68947912504</v>
      </c>
      <c r="E129" s="20" t="s">
        <v>216</v>
      </c>
      <c r="F129" s="20" t="s">
        <v>217</v>
      </c>
      <c r="G129" s="22">
        <v>29038</v>
      </c>
      <c r="H129" s="28">
        <v>40.358904109589041</v>
      </c>
      <c r="I129" s="14">
        <v>43769</v>
      </c>
      <c r="J129" s="23" t="s">
        <v>218</v>
      </c>
      <c r="K129" s="20" t="s">
        <v>35</v>
      </c>
      <c r="L129" s="24">
        <v>65500</v>
      </c>
      <c r="M129" s="23" t="s">
        <v>36</v>
      </c>
      <c r="N129" s="17" t="s">
        <v>1166</v>
      </c>
      <c r="O129" s="18" t="s">
        <v>560</v>
      </c>
      <c r="P129" s="18"/>
    </row>
    <row r="130" spans="1:38" ht="15.75" x14ac:dyDescent="0.25">
      <c r="A130" s="19" t="s">
        <v>93</v>
      </c>
      <c r="B130" s="20" t="s">
        <v>88</v>
      </c>
      <c r="C130" s="20" t="s">
        <v>94</v>
      </c>
      <c r="D130" s="21">
        <v>37058101017</v>
      </c>
      <c r="E130" s="20" t="s">
        <v>95</v>
      </c>
      <c r="F130" s="20" t="s">
        <v>96</v>
      </c>
      <c r="G130" s="22">
        <v>29867</v>
      </c>
      <c r="H130" s="28">
        <f t="shared" ca="1" si="12"/>
        <v>38.301369863013697</v>
      </c>
      <c r="I130" s="14">
        <f t="shared" ca="1" si="10"/>
        <v>43847</v>
      </c>
      <c r="J130" s="23" t="s">
        <v>92</v>
      </c>
      <c r="K130" s="20" t="s">
        <v>35</v>
      </c>
      <c r="L130" s="24">
        <v>45500</v>
      </c>
      <c r="M130" s="23" t="s">
        <v>36</v>
      </c>
      <c r="N130" s="17" t="s">
        <v>66</v>
      </c>
      <c r="O130" s="18" t="s">
        <v>560</v>
      </c>
      <c r="P130" s="18"/>
    </row>
    <row r="131" spans="1:38" ht="15.75" x14ac:dyDescent="0.25">
      <c r="A131" s="19" t="s">
        <v>282</v>
      </c>
      <c r="B131" s="20" t="s">
        <v>88</v>
      </c>
      <c r="C131" s="20" t="s">
        <v>94</v>
      </c>
      <c r="D131" s="21" t="s">
        <v>283</v>
      </c>
      <c r="E131" s="20" t="s">
        <v>284</v>
      </c>
      <c r="F131" s="20" t="s">
        <v>285</v>
      </c>
      <c r="G131" s="22">
        <v>30926</v>
      </c>
      <c r="H131" s="28">
        <v>35.178082191780824</v>
      </c>
      <c r="I131" s="14">
        <v>43766</v>
      </c>
      <c r="J131" s="23" t="s">
        <v>286</v>
      </c>
      <c r="K131" s="20" t="s">
        <v>35</v>
      </c>
      <c r="L131" s="24">
        <v>50500</v>
      </c>
      <c r="M131" s="23" t="s">
        <v>36</v>
      </c>
      <c r="N131" s="17" t="s">
        <v>66</v>
      </c>
      <c r="O131" s="18" t="s">
        <v>560</v>
      </c>
      <c r="P131" s="18"/>
    </row>
    <row r="132" spans="1:38" ht="15.75" x14ac:dyDescent="0.25">
      <c r="A132" s="19" t="s">
        <v>369</v>
      </c>
      <c r="B132" s="20" t="s">
        <v>88</v>
      </c>
      <c r="C132" s="20" t="s">
        <v>94</v>
      </c>
      <c r="D132" s="20">
        <v>67088720833</v>
      </c>
      <c r="E132" s="20" t="s">
        <v>370</v>
      </c>
      <c r="F132" s="20" t="s">
        <v>371</v>
      </c>
      <c r="G132" s="22">
        <v>31933</v>
      </c>
      <c r="H132" s="28">
        <v>32.419178082191777</v>
      </c>
      <c r="I132" s="14">
        <v>43766</v>
      </c>
      <c r="J132" s="23" t="s">
        <v>372</v>
      </c>
      <c r="K132" s="20" t="s">
        <v>35</v>
      </c>
      <c r="L132" s="24">
        <v>55500</v>
      </c>
      <c r="M132" s="23" t="s">
        <v>36</v>
      </c>
      <c r="N132" s="17" t="s">
        <v>66</v>
      </c>
      <c r="O132" s="18" t="s">
        <v>560</v>
      </c>
      <c r="P132" s="18"/>
    </row>
    <row r="133" spans="1:38" ht="15.75" x14ac:dyDescent="0.25">
      <c r="A133" s="19" t="s">
        <v>400</v>
      </c>
      <c r="B133" s="20" t="s">
        <v>88</v>
      </c>
      <c r="C133" s="20" t="s">
        <v>94</v>
      </c>
      <c r="D133" s="21">
        <v>67108608778</v>
      </c>
      <c r="E133" s="20" t="s">
        <v>401</v>
      </c>
      <c r="F133" s="20" t="s">
        <v>402</v>
      </c>
      <c r="G133" s="22">
        <v>31620</v>
      </c>
      <c r="H133" s="28">
        <v>33.276712328767125</v>
      </c>
      <c r="I133" s="14">
        <v>43766</v>
      </c>
      <c r="J133" s="23" t="s">
        <v>403</v>
      </c>
      <c r="K133" s="20" t="s">
        <v>35</v>
      </c>
      <c r="L133" s="24">
        <v>65500</v>
      </c>
      <c r="M133" s="23" t="s">
        <v>36</v>
      </c>
      <c r="N133" s="17" t="s">
        <v>66</v>
      </c>
      <c r="O133" s="18" t="s">
        <v>560</v>
      </c>
    </row>
    <row r="134" spans="1:38" s="168" customFormat="1" ht="15.75" customHeight="1" x14ac:dyDescent="0.25">
      <c r="A134" s="169" t="s">
        <v>156</v>
      </c>
      <c r="B134" s="169" t="s">
        <v>88</v>
      </c>
      <c r="C134" s="154" t="s">
        <v>94</v>
      </c>
      <c r="D134" s="160">
        <v>16108601747</v>
      </c>
      <c r="E134" s="154" t="s">
        <v>157</v>
      </c>
      <c r="F134" s="10" t="s">
        <v>158</v>
      </c>
      <c r="G134" s="161">
        <v>31739</v>
      </c>
      <c r="H134" s="13">
        <v>32.958904109589042</v>
      </c>
      <c r="I134" s="14">
        <v>43769</v>
      </c>
      <c r="J134" s="154" t="s">
        <v>92</v>
      </c>
      <c r="K134" s="154" t="s">
        <v>20</v>
      </c>
      <c r="L134" s="165">
        <v>61050</v>
      </c>
      <c r="M134" s="165" t="s">
        <v>20</v>
      </c>
      <c r="N134" s="166" t="s">
        <v>66</v>
      </c>
      <c r="O134" s="167" t="s">
        <v>560</v>
      </c>
      <c r="P134" s="167"/>
    </row>
    <row r="135" spans="1:38" ht="15.75" x14ac:dyDescent="0.25">
      <c r="A135" s="19" t="s">
        <v>252</v>
      </c>
      <c r="B135" s="20" t="s">
        <v>88</v>
      </c>
      <c r="C135" s="20" t="s">
        <v>94</v>
      </c>
      <c r="D135" s="21">
        <v>45048319557</v>
      </c>
      <c r="E135" s="31" t="s">
        <v>253</v>
      </c>
      <c r="F135" s="20" t="s">
        <v>254</v>
      </c>
      <c r="G135" s="22">
        <v>30640</v>
      </c>
      <c r="H135" s="28">
        <v>35.969863013698628</v>
      </c>
      <c r="I135" s="14">
        <v>43769</v>
      </c>
      <c r="J135" s="23" t="s">
        <v>255</v>
      </c>
      <c r="K135" s="20" t="s">
        <v>35</v>
      </c>
      <c r="L135" s="24">
        <v>55500</v>
      </c>
      <c r="M135" s="23" t="s">
        <v>36</v>
      </c>
      <c r="N135" s="33" t="s">
        <v>66</v>
      </c>
      <c r="O135" s="18" t="s">
        <v>560</v>
      </c>
      <c r="P135" s="18"/>
    </row>
    <row r="136" spans="1:38" ht="15.75" x14ac:dyDescent="0.25">
      <c r="A136" s="19" t="s">
        <v>151</v>
      </c>
      <c r="B136" s="20" t="s">
        <v>88</v>
      </c>
      <c r="C136" s="20" t="s">
        <v>94</v>
      </c>
      <c r="D136" s="21" t="s">
        <v>152</v>
      </c>
      <c r="E136" s="31" t="s">
        <v>153</v>
      </c>
      <c r="F136" s="20" t="s">
        <v>154</v>
      </c>
      <c r="G136" s="22" t="s">
        <v>155</v>
      </c>
      <c r="H136" s="28">
        <f t="shared" ref="H136:H141" ca="1" si="13">((I136-G136)/365)</f>
        <v>38.956164383561642</v>
      </c>
      <c r="I136" s="14">
        <f t="shared" ref="I136:I146" ca="1" si="14">TODAY()</f>
        <v>43847</v>
      </c>
      <c r="J136" s="23">
        <v>42919</v>
      </c>
      <c r="K136" s="20" t="s">
        <v>35</v>
      </c>
      <c r="L136" s="24">
        <v>42100</v>
      </c>
      <c r="M136" s="23" t="s">
        <v>36</v>
      </c>
      <c r="N136" s="33" t="s">
        <v>66</v>
      </c>
      <c r="O136" s="18" t="s">
        <v>560</v>
      </c>
      <c r="P136" s="18"/>
    </row>
    <row r="137" spans="1:38" ht="15.75" x14ac:dyDescent="0.25">
      <c r="A137" s="19" t="s">
        <v>87</v>
      </c>
      <c r="B137" s="20" t="s">
        <v>88</v>
      </c>
      <c r="C137" s="20" t="s">
        <v>89</v>
      </c>
      <c r="D137" s="37">
        <v>68977839601</v>
      </c>
      <c r="E137" s="38" t="s">
        <v>90</v>
      </c>
      <c r="F137" s="38" t="s">
        <v>91</v>
      </c>
      <c r="G137" s="22">
        <v>28658</v>
      </c>
      <c r="H137" s="28">
        <f t="shared" ca="1" si="13"/>
        <v>41.613698630136987</v>
      </c>
      <c r="I137" s="14">
        <f t="shared" ca="1" si="14"/>
        <v>43847</v>
      </c>
      <c r="J137" s="23" t="s">
        <v>92</v>
      </c>
      <c r="K137" s="20" t="s">
        <v>35</v>
      </c>
      <c r="L137" s="24">
        <v>55500</v>
      </c>
      <c r="M137" s="23" t="s">
        <v>36</v>
      </c>
      <c r="N137" s="33" t="s">
        <v>66</v>
      </c>
      <c r="O137" s="18" t="s">
        <v>560</v>
      </c>
      <c r="P137" s="18"/>
    </row>
    <row r="138" spans="1:38" ht="15.75" x14ac:dyDescent="0.25">
      <c r="A138" s="19" t="s">
        <v>256</v>
      </c>
      <c r="B138" s="20" t="s">
        <v>68</v>
      </c>
      <c r="C138" s="20" t="s">
        <v>1132</v>
      </c>
      <c r="D138" s="21" t="s">
        <v>257</v>
      </c>
      <c r="E138" s="20" t="s">
        <v>258</v>
      </c>
      <c r="F138" s="20" t="s">
        <v>259</v>
      </c>
      <c r="G138" s="22" t="s">
        <v>260</v>
      </c>
      <c r="H138" s="28">
        <f t="shared" ca="1" si="13"/>
        <v>29.610958904109587</v>
      </c>
      <c r="I138" s="14">
        <f t="shared" ca="1" si="14"/>
        <v>43847</v>
      </c>
      <c r="J138" s="23">
        <v>43045</v>
      </c>
      <c r="K138" s="20" t="s">
        <v>35</v>
      </c>
      <c r="L138" s="24">
        <v>10420</v>
      </c>
      <c r="M138" s="45" t="s">
        <v>261</v>
      </c>
      <c r="N138" s="33" t="s">
        <v>66</v>
      </c>
      <c r="O138" s="18" t="s">
        <v>695</v>
      </c>
      <c r="P138" s="18"/>
    </row>
    <row r="139" spans="1:38" ht="15.75" x14ac:dyDescent="0.25">
      <c r="A139" s="9" t="s">
        <v>334</v>
      </c>
      <c r="B139" s="10" t="s">
        <v>15</v>
      </c>
      <c r="C139" s="10" t="s">
        <v>335</v>
      </c>
      <c r="D139" s="11">
        <v>96129435838</v>
      </c>
      <c r="E139" s="34" t="s">
        <v>336</v>
      </c>
      <c r="F139" s="10" t="s">
        <v>337</v>
      </c>
      <c r="G139" s="12">
        <v>34648</v>
      </c>
      <c r="H139" s="13">
        <f t="shared" ca="1" si="13"/>
        <v>25.202739726027396</v>
      </c>
      <c r="I139" s="14">
        <f t="shared" ca="1" si="14"/>
        <v>43847</v>
      </c>
      <c r="J139" s="15">
        <v>43201</v>
      </c>
      <c r="K139" s="15" t="s">
        <v>20</v>
      </c>
      <c r="L139" s="16">
        <v>15000</v>
      </c>
      <c r="M139" s="16" t="s">
        <v>20</v>
      </c>
      <c r="N139" s="33" t="s">
        <v>66</v>
      </c>
      <c r="O139" s="18" t="s">
        <v>560</v>
      </c>
      <c r="P139" s="18"/>
    </row>
    <row r="140" spans="1:38" ht="15.75" x14ac:dyDescent="0.25">
      <c r="A140" s="19" t="s">
        <v>37</v>
      </c>
      <c r="B140" s="20" t="s">
        <v>30</v>
      </c>
      <c r="C140" s="20" t="s">
        <v>23</v>
      </c>
      <c r="D140" s="21" t="s">
        <v>38</v>
      </c>
      <c r="E140" s="31" t="s">
        <v>39</v>
      </c>
      <c r="F140" s="20" t="s">
        <v>40</v>
      </c>
      <c r="G140" s="22" t="s">
        <v>41</v>
      </c>
      <c r="H140" s="28">
        <f t="shared" ca="1" si="13"/>
        <v>47.80821917808219</v>
      </c>
      <c r="I140" s="14">
        <f t="shared" ca="1" si="14"/>
        <v>43847</v>
      </c>
      <c r="J140" s="23">
        <v>42325</v>
      </c>
      <c r="K140" s="20" t="s">
        <v>35</v>
      </c>
      <c r="L140" s="24">
        <v>28100</v>
      </c>
      <c r="M140" s="23" t="s">
        <v>36</v>
      </c>
      <c r="N140" s="17" t="s">
        <v>1173</v>
      </c>
      <c r="O140" s="18" t="s">
        <v>560</v>
      </c>
      <c r="P140" s="18"/>
    </row>
    <row r="141" spans="1:38" ht="15.75" x14ac:dyDescent="0.25">
      <c r="A141" s="19" t="s">
        <v>320</v>
      </c>
      <c r="B141" s="20" t="s">
        <v>22</v>
      </c>
      <c r="C141" s="20" t="s">
        <v>1122</v>
      </c>
      <c r="D141" s="54" t="s">
        <v>321</v>
      </c>
      <c r="E141" s="53" t="s">
        <v>322</v>
      </c>
      <c r="F141" s="53" t="s">
        <v>323</v>
      </c>
      <c r="G141" s="22">
        <v>35724</v>
      </c>
      <c r="H141" s="43">
        <f t="shared" ca="1" si="13"/>
        <v>22.254794520547946</v>
      </c>
      <c r="I141" s="46">
        <f t="shared" ca="1" si="14"/>
        <v>43847</v>
      </c>
      <c r="J141" s="158" t="s">
        <v>324</v>
      </c>
      <c r="K141" s="61" t="s">
        <v>27</v>
      </c>
      <c r="L141" s="24">
        <v>3500</v>
      </c>
      <c r="M141" s="164" t="s">
        <v>1050</v>
      </c>
      <c r="N141" s="17" t="s">
        <v>1050</v>
      </c>
      <c r="O141" s="18" t="s">
        <v>1027</v>
      </c>
      <c r="P141" s="18"/>
    </row>
    <row r="142" spans="1:38" ht="15.75" x14ac:dyDescent="0.25">
      <c r="A142" s="19" t="s">
        <v>268</v>
      </c>
      <c r="B142" s="20" t="s">
        <v>30</v>
      </c>
      <c r="C142" s="20" t="s">
        <v>269</v>
      </c>
      <c r="D142" s="21">
        <v>90088704615</v>
      </c>
      <c r="E142" s="20" t="s">
        <v>270</v>
      </c>
      <c r="F142" s="20" t="s">
        <v>271</v>
      </c>
      <c r="G142" s="22">
        <v>32038</v>
      </c>
      <c r="H142" s="28">
        <v>31.5</v>
      </c>
      <c r="I142" s="14">
        <f t="shared" ca="1" si="14"/>
        <v>43847</v>
      </c>
      <c r="J142" s="23" t="s">
        <v>272</v>
      </c>
      <c r="K142" s="20" t="s">
        <v>35</v>
      </c>
      <c r="L142" s="24">
        <v>24500</v>
      </c>
      <c r="M142" s="45" t="s">
        <v>36</v>
      </c>
      <c r="N142" s="17" t="s">
        <v>1179</v>
      </c>
      <c r="O142" s="18" t="s">
        <v>560</v>
      </c>
      <c r="P142" s="18"/>
    </row>
    <row r="143" spans="1:38" ht="15.75" x14ac:dyDescent="0.25">
      <c r="A143" s="19" t="s">
        <v>194</v>
      </c>
      <c r="B143" s="20" t="s">
        <v>68</v>
      </c>
      <c r="C143" s="20" t="s">
        <v>1130</v>
      </c>
      <c r="D143" s="21">
        <v>90119625284</v>
      </c>
      <c r="E143" s="20" t="s">
        <v>195</v>
      </c>
      <c r="F143" s="20" t="s">
        <v>196</v>
      </c>
      <c r="G143" s="22">
        <v>35236</v>
      </c>
      <c r="H143" s="43">
        <f t="shared" ref="H143:H146" ca="1" si="15">((I143-G143)/365)</f>
        <v>23.591780821917808</v>
      </c>
      <c r="I143" s="14">
        <f t="shared" ca="1" si="14"/>
        <v>43847</v>
      </c>
      <c r="J143" s="23" t="s">
        <v>197</v>
      </c>
      <c r="K143" s="20" t="s">
        <v>35</v>
      </c>
      <c r="L143" s="24">
        <v>8504.48</v>
      </c>
      <c r="M143" s="39" t="s">
        <v>198</v>
      </c>
      <c r="N143" s="17" t="s">
        <v>1181</v>
      </c>
      <c r="O143" s="18" t="s">
        <v>695</v>
      </c>
      <c r="P143" s="1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ht="15.75" x14ac:dyDescent="0.25">
      <c r="A144" s="19" t="s">
        <v>312</v>
      </c>
      <c r="B144" s="20" t="s">
        <v>288</v>
      </c>
      <c r="C144" s="20" t="s">
        <v>303</v>
      </c>
      <c r="D144" s="58">
        <v>92048517772</v>
      </c>
      <c r="E144" s="51" t="s">
        <v>313</v>
      </c>
      <c r="F144" s="51" t="s">
        <v>314</v>
      </c>
      <c r="G144" s="22">
        <v>31251</v>
      </c>
      <c r="H144" s="28">
        <f t="shared" ca="1" si="15"/>
        <v>34.509589041095893</v>
      </c>
      <c r="I144" s="14">
        <f t="shared" ca="1" si="14"/>
        <v>43847</v>
      </c>
      <c r="J144" s="107" t="s">
        <v>315</v>
      </c>
      <c r="K144" s="20" t="s">
        <v>27</v>
      </c>
      <c r="L144" s="24">
        <v>8500</v>
      </c>
      <c r="M144" s="39" t="s">
        <v>1172</v>
      </c>
      <c r="N144" s="17" t="s">
        <v>1192</v>
      </c>
      <c r="O144" s="18" t="s">
        <v>695</v>
      </c>
      <c r="P144" s="18"/>
    </row>
    <row r="145" spans="1:16" ht="15.75" x14ac:dyDescent="0.25">
      <c r="A145" s="19" t="s">
        <v>338</v>
      </c>
      <c r="B145" s="20" t="s">
        <v>22</v>
      </c>
      <c r="C145" s="20" t="s">
        <v>339</v>
      </c>
      <c r="D145" s="21" t="s">
        <v>340</v>
      </c>
      <c r="E145" s="31" t="s">
        <v>341</v>
      </c>
      <c r="F145" s="20" t="s">
        <v>342</v>
      </c>
      <c r="G145" s="22">
        <v>25609</v>
      </c>
      <c r="H145" s="28">
        <f t="shared" ca="1" si="15"/>
        <v>49.967123287671235</v>
      </c>
      <c r="I145" s="14">
        <f t="shared" ca="1" si="14"/>
        <v>43847</v>
      </c>
      <c r="J145" s="23">
        <v>43754</v>
      </c>
      <c r="K145" s="20" t="s">
        <v>85</v>
      </c>
      <c r="L145" s="24">
        <v>4000</v>
      </c>
      <c r="M145" s="45" t="s">
        <v>1167</v>
      </c>
      <c r="N145" s="17" t="s">
        <v>1208</v>
      </c>
      <c r="O145" s="18" t="s">
        <v>695</v>
      </c>
      <c r="P145" s="18"/>
    </row>
    <row r="146" spans="1:16" ht="15.75" x14ac:dyDescent="0.25">
      <c r="A146" s="19" t="s">
        <v>186</v>
      </c>
      <c r="B146" s="20" t="s">
        <v>187</v>
      </c>
      <c r="C146" s="20" t="s">
        <v>188</v>
      </c>
      <c r="D146" s="21">
        <v>39139525776</v>
      </c>
      <c r="E146" s="20" t="s">
        <v>189</v>
      </c>
      <c r="F146" s="20" t="s">
        <v>190</v>
      </c>
      <c r="G146" s="47">
        <v>34838</v>
      </c>
      <c r="H146" s="28">
        <f t="shared" ca="1" si="15"/>
        <v>24.682191780821917</v>
      </c>
      <c r="I146" s="14">
        <f t="shared" ca="1" si="14"/>
        <v>43847</v>
      </c>
      <c r="J146" s="23" t="s">
        <v>191</v>
      </c>
      <c r="K146" s="20" t="s">
        <v>1148</v>
      </c>
      <c r="L146" s="49">
        <v>18000</v>
      </c>
      <c r="M146" s="23" t="s">
        <v>1149</v>
      </c>
      <c r="N146" s="1" t="s">
        <v>1189</v>
      </c>
      <c r="O146" s="18" t="s">
        <v>695</v>
      </c>
      <c r="P146" s="18"/>
    </row>
  </sheetData>
  <autoFilter ref="A1:AL144" xr:uid="{00000000-0009-0000-0000-000002000000}"/>
  <phoneticPr fontId="11" type="noConversion"/>
  <pageMargins left="0.7" right="0.7" top="0.75" bottom="0.75" header="0.51180555555555496" footer="0.51180555555555496"/>
  <pageSetup firstPageNumber="0" orientation="portrait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5C65-E2EF-4C50-A322-8EBFBCC19F4B}">
  <dimension ref="A1:D12"/>
  <sheetViews>
    <sheetView workbookViewId="0">
      <selection activeCell="D17" sqref="D17"/>
    </sheetView>
  </sheetViews>
  <sheetFormatPr baseColWidth="10" defaultRowHeight="15" x14ac:dyDescent="0.25"/>
  <cols>
    <col min="1" max="1" width="42.28515625" bestFit="1" customWidth="1"/>
    <col min="2" max="2" width="25.28515625" bestFit="1" customWidth="1"/>
    <col min="3" max="3" width="35.140625" bestFit="1" customWidth="1"/>
    <col min="4" max="4" width="17.42578125" style="171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170" t="s">
        <v>1182</v>
      </c>
    </row>
    <row r="2" spans="1:4" ht="15.75" x14ac:dyDescent="0.25">
      <c r="A2" s="169" t="s">
        <v>156</v>
      </c>
      <c r="B2" s="20" t="s">
        <v>88</v>
      </c>
      <c r="C2" s="20" t="s">
        <v>94</v>
      </c>
      <c r="D2" s="171" t="s">
        <v>1184</v>
      </c>
    </row>
    <row r="3" spans="1:4" ht="15.75" x14ac:dyDescent="0.25">
      <c r="A3" s="19" t="s">
        <v>151</v>
      </c>
      <c r="B3" s="20" t="s">
        <v>88</v>
      </c>
      <c r="C3" s="20" t="s">
        <v>94</v>
      </c>
      <c r="D3" s="171" t="s">
        <v>1184</v>
      </c>
    </row>
    <row r="4" spans="1:4" ht="15.75" x14ac:dyDescent="0.25">
      <c r="A4" s="19" t="s">
        <v>779</v>
      </c>
      <c r="B4" s="20" t="s">
        <v>30</v>
      </c>
      <c r="C4" s="20" t="s">
        <v>94</v>
      </c>
      <c r="D4" s="171" t="s">
        <v>1184</v>
      </c>
    </row>
    <row r="5" spans="1:4" ht="15.75" x14ac:dyDescent="0.25">
      <c r="A5" s="19" t="s">
        <v>457</v>
      </c>
      <c r="B5" s="20" t="s">
        <v>88</v>
      </c>
      <c r="C5" s="20" t="s">
        <v>94</v>
      </c>
      <c r="D5" s="171" t="s">
        <v>1184</v>
      </c>
    </row>
    <row r="6" spans="1:4" ht="15.75" x14ac:dyDescent="0.25">
      <c r="A6" s="19" t="s">
        <v>400</v>
      </c>
      <c r="B6" s="20" t="s">
        <v>88</v>
      </c>
      <c r="C6" s="20" t="s">
        <v>94</v>
      </c>
      <c r="D6" s="171" t="s">
        <v>1186</v>
      </c>
    </row>
    <row r="7" spans="1:4" ht="15.75" x14ac:dyDescent="0.25">
      <c r="A7" s="19" t="s">
        <v>93</v>
      </c>
      <c r="B7" s="20" t="s">
        <v>88</v>
      </c>
      <c r="C7" s="20" t="s">
        <v>94</v>
      </c>
      <c r="D7" s="171" t="s">
        <v>1184</v>
      </c>
    </row>
    <row r="8" spans="1:4" ht="15.75" x14ac:dyDescent="0.25">
      <c r="A8" s="19" t="s">
        <v>369</v>
      </c>
      <c r="B8" s="20" t="s">
        <v>88</v>
      </c>
      <c r="C8" s="20" t="s">
        <v>94</v>
      </c>
      <c r="D8" s="171" t="s">
        <v>1185</v>
      </c>
    </row>
    <row r="9" spans="1:4" ht="15.75" x14ac:dyDescent="0.25">
      <c r="A9" s="19" t="s">
        <v>186</v>
      </c>
      <c r="B9" s="20" t="s">
        <v>187</v>
      </c>
      <c r="C9" s="20" t="s">
        <v>188</v>
      </c>
      <c r="D9" s="171" t="s">
        <v>1183</v>
      </c>
    </row>
    <row r="10" spans="1:4" ht="15.75" x14ac:dyDescent="0.25">
      <c r="A10" s="19" t="s">
        <v>252</v>
      </c>
      <c r="B10" s="20" t="s">
        <v>88</v>
      </c>
      <c r="C10" s="20" t="s">
        <v>94</v>
      </c>
      <c r="D10" s="171" t="s">
        <v>1184</v>
      </c>
    </row>
    <row r="11" spans="1:4" ht="15.75" x14ac:dyDescent="0.25">
      <c r="A11" s="19" t="s">
        <v>282</v>
      </c>
      <c r="B11" s="20" t="s">
        <v>88</v>
      </c>
      <c r="C11" s="20" t="s">
        <v>94</v>
      </c>
      <c r="D11" s="171" t="s">
        <v>1184</v>
      </c>
    </row>
    <row r="12" spans="1:4" ht="15.75" x14ac:dyDescent="0.25">
      <c r="A12" s="19" t="s">
        <v>87</v>
      </c>
      <c r="B12" s="20" t="s">
        <v>88</v>
      </c>
      <c r="C12" s="20" t="s">
        <v>89</v>
      </c>
      <c r="D12" s="171" t="s">
        <v>1184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zoomScaleNormal="100" workbookViewId="0">
      <pane ySplit="1" topLeftCell="A2" activePane="bottomLeft" state="frozen"/>
      <selection pane="bottomLeft" activeCell="B61" sqref="B61"/>
    </sheetView>
  </sheetViews>
  <sheetFormatPr baseColWidth="10" defaultColWidth="9.140625" defaultRowHeight="15" x14ac:dyDescent="0.25"/>
  <cols>
    <col min="1" max="1" width="40" customWidth="1"/>
    <col min="2" max="2" width="24.140625" style="126" customWidth="1"/>
    <col min="3" max="3" width="24.140625" customWidth="1"/>
    <col min="4" max="8" width="10.5703125" customWidth="1"/>
    <col min="9" max="10" width="18.140625" customWidth="1"/>
    <col min="11" max="1025" width="10.5703125" customWidth="1"/>
  </cols>
  <sheetData>
    <row r="1" spans="1:11" x14ac:dyDescent="0.25">
      <c r="A1" s="133" t="s">
        <v>0</v>
      </c>
      <c r="B1" s="134" t="s">
        <v>1</v>
      </c>
      <c r="C1" s="134" t="s">
        <v>11</v>
      </c>
      <c r="D1" s="133" t="s">
        <v>1102</v>
      </c>
      <c r="E1" s="133" t="s">
        <v>1103</v>
      </c>
      <c r="F1" s="135"/>
      <c r="G1" s="136" t="s">
        <v>1104</v>
      </c>
      <c r="H1" s="136" t="s">
        <v>1105</v>
      </c>
      <c r="I1" s="136" t="s">
        <v>1106</v>
      </c>
      <c r="J1" s="136" t="s">
        <v>1107</v>
      </c>
      <c r="K1" s="136" t="s">
        <v>1108</v>
      </c>
    </row>
    <row r="2" spans="1:11" ht="15.75" x14ac:dyDescent="0.25">
      <c r="A2" s="137" t="s">
        <v>779</v>
      </c>
      <c r="B2" s="20" t="s">
        <v>30</v>
      </c>
      <c r="C2" s="138">
        <v>50500</v>
      </c>
      <c r="D2" s="139">
        <f>25250*2</f>
        <v>50500</v>
      </c>
      <c r="E2" s="139">
        <f t="shared" ref="E2:E33" si="0">D2-C2</f>
        <v>0</v>
      </c>
      <c r="F2" s="135"/>
    </row>
    <row r="3" spans="1:11" ht="15.75" x14ac:dyDescent="0.25">
      <c r="A3" s="137" t="s">
        <v>724</v>
      </c>
      <c r="B3" s="20" t="s">
        <v>30</v>
      </c>
      <c r="C3" s="138">
        <v>26250</v>
      </c>
      <c r="D3" s="139">
        <f>13125*2</f>
        <v>26250</v>
      </c>
      <c r="E3" s="139">
        <f t="shared" si="0"/>
        <v>0</v>
      </c>
      <c r="F3" s="135"/>
    </row>
    <row r="4" spans="1:11" x14ac:dyDescent="0.25">
      <c r="A4" s="140" t="s">
        <v>871</v>
      </c>
      <c r="B4" s="141" t="s">
        <v>30</v>
      </c>
      <c r="C4" s="142">
        <v>22788</v>
      </c>
      <c r="D4" s="143">
        <f>11750*2</f>
        <v>23500</v>
      </c>
      <c r="E4" s="143">
        <f t="shared" si="0"/>
        <v>712</v>
      </c>
      <c r="F4" s="135" t="s">
        <v>1103</v>
      </c>
      <c r="G4" s="144">
        <v>21100</v>
      </c>
      <c r="H4" s="144">
        <v>22788</v>
      </c>
      <c r="I4" s="145">
        <f>11750*2</f>
        <v>23500</v>
      </c>
      <c r="J4" s="145"/>
    </row>
    <row r="5" spans="1:11" x14ac:dyDescent="0.25">
      <c r="A5" s="140" t="s">
        <v>37</v>
      </c>
      <c r="B5" s="141" t="s">
        <v>30</v>
      </c>
      <c r="C5" s="142">
        <v>23100</v>
      </c>
      <c r="D5" s="143">
        <f>12050*2</f>
        <v>24100</v>
      </c>
      <c r="E5" s="143">
        <f t="shared" si="0"/>
        <v>1000</v>
      </c>
      <c r="F5" s="135" t="s">
        <v>1103</v>
      </c>
      <c r="G5" s="144">
        <f>11550*2</f>
        <v>23100</v>
      </c>
      <c r="H5" s="144">
        <v>24100</v>
      </c>
      <c r="I5" s="145">
        <f>12050*2</f>
        <v>24100</v>
      </c>
      <c r="J5" s="145">
        <v>28100</v>
      </c>
    </row>
    <row r="6" spans="1:11" ht="15.75" x14ac:dyDescent="0.25">
      <c r="A6" s="137" t="s">
        <v>877</v>
      </c>
      <c r="B6" s="20" t="s">
        <v>30</v>
      </c>
      <c r="C6" s="138">
        <v>18500</v>
      </c>
      <c r="D6" s="139">
        <f>9250*2</f>
        <v>18500</v>
      </c>
      <c r="E6" s="139">
        <f t="shared" si="0"/>
        <v>0</v>
      </c>
      <c r="F6" s="135"/>
    </row>
    <row r="7" spans="1:11" ht="15.75" x14ac:dyDescent="0.25">
      <c r="A7" s="137" t="s">
        <v>787</v>
      </c>
      <c r="B7" s="20" t="s">
        <v>30</v>
      </c>
      <c r="C7" s="146">
        <v>30833.34</v>
      </c>
      <c r="D7" s="139">
        <f>15416.67*2</f>
        <v>30833.34</v>
      </c>
      <c r="E7" s="139">
        <f t="shared" si="0"/>
        <v>0</v>
      </c>
      <c r="F7" s="135"/>
    </row>
    <row r="8" spans="1:11" ht="15.75" x14ac:dyDescent="0.25">
      <c r="A8" s="137" t="s">
        <v>793</v>
      </c>
      <c r="B8" s="20" t="s">
        <v>30</v>
      </c>
      <c r="C8" s="138">
        <v>16000</v>
      </c>
      <c r="D8" s="139">
        <f>8000*2</f>
        <v>16000</v>
      </c>
      <c r="E8" s="139">
        <f t="shared" si="0"/>
        <v>0</v>
      </c>
      <c r="F8" s="135"/>
    </row>
    <row r="9" spans="1:11" ht="15.75" x14ac:dyDescent="0.25">
      <c r="A9" s="137" t="s">
        <v>87</v>
      </c>
      <c r="B9" s="20" t="s">
        <v>30</v>
      </c>
      <c r="C9" s="138">
        <v>55500</v>
      </c>
      <c r="D9" s="139">
        <f>27750*2</f>
        <v>55500</v>
      </c>
      <c r="E9" s="139">
        <f t="shared" si="0"/>
        <v>0</v>
      </c>
      <c r="F9" s="135"/>
      <c r="K9" s="147">
        <v>5790</v>
      </c>
    </row>
    <row r="10" spans="1:11" x14ac:dyDescent="0.25">
      <c r="A10" s="140" t="s">
        <v>884</v>
      </c>
      <c r="B10" s="141" t="s">
        <v>30</v>
      </c>
      <c r="C10" s="142">
        <v>22000</v>
      </c>
      <c r="D10" s="143">
        <f>12500*2</f>
        <v>25000</v>
      </c>
      <c r="E10" s="143">
        <f t="shared" si="0"/>
        <v>3000</v>
      </c>
      <c r="F10" s="135" t="s">
        <v>1103</v>
      </c>
      <c r="G10" s="144">
        <f>11000*2</f>
        <v>22000</v>
      </c>
      <c r="H10" s="144">
        <v>25000</v>
      </c>
      <c r="I10" s="145">
        <f>12500*2</f>
        <v>25000</v>
      </c>
      <c r="J10" s="145"/>
    </row>
    <row r="11" spans="1:11" ht="15.75" x14ac:dyDescent="0.25">
      <c r="A11" s="137" t="s">
        <v>955</v>
      </c>
      <c r="B11" s="20" t="s">
        <v>30</v>
      </c>
      <c r="C11" s="138">
        <v>60000</v>
      </c>
      <c r="D11" s="139">
        <f>30000*2</f>
        <v>60000</v>
      </c>
      <c r="E11" s="139">
        <f t="shared" si="0"/>
        <v>0</v>
      </c>
      <c r="F11" s="135"/>
    </row>
    <row r="12" spans="1:11" ht="15.75" x14ac:dyDescent="0.25">
      <c r="A12" s="137" t="s">
        <v>93</v>
      </c>
      <c r="B12" s="20" t="s">
        <v>30</v>
      </c>
      <c r="C12" s="138">
        <v>45500</v>
      </c>
      <c r="D12" s="139">
        <f>22750*2</f>
        <v>45500</v>
      </c>
      <c r="E12" s="139">
        <f t="shared" si="0"/>
        <v>0</v>
      </c>
      <c r="F12" s="135"/>
    </row>
    <row r="13" spans="1:11" x14ac:dyDescent="0.25">
      <c r="A13" s="140" t="s">
        <v>889</v>
      </c>
      <c r="B13" s="141" t="s">
        <v>30</v>
      </c>
      <c r="C13" s="142">
        <v>21840</v>
      </c>
      <c r="D13" s="143">
        <f>11250*2</f>
        <v>22500</v>
      </c>
      <c r="E13" s="143">
        <f t="shared" si="0"/>
        <v>660</v>
      </c>
      <c r="F13" s="135" t="s">
        <v>1103</v>
      </c>
      <c r="G13" s="144">
        <v>19500</v>
      </c>
      <c r="H13" s="144">
        <v>21840</v>
      </c>
      <c r="I13" s="145">
        <f>11250*2</f>
        <v>22500</v>
      </c>
      <c r="J13" s="145"/>
    </row>
    <row r="14" spans="1:11" x14ac:dyDescent="0.25">
      <c r="A14" s="140" t="s">
        <v>894</v>
      </c>
      <c r="B14" s="141" t="s">
        <v>30</v>
      </c>
      <c r="C14" s="142">
        <v>22909.78</v>
      </c>
      <c r="D14" s="143">
        <f>13500*2</f>
        <v>27000</v>
      </c>
      <c r="E14" s="143">
        <f t="shared" si="0"/>
        <v>4090.2200000000012</v>
      </c>
      <c r="F14" s="135" t="s">
        <v>1103</v>
      </c>
      <c r="G14" s="144">
        <v>22242.5</v>
      </c>
      <c r="H14" s="144">
        <v>22909.775000000001</v>
      </c>
      <c r="I14" s="145">
        <f>13500*2</f>
        <v>27000</v>
      </c>
      <c r="J14" s="145"/>
    </row>
    <row r="15" spans="1:11" x14ac:dyDescent="0.25">
      <c r="A15" s="140" t="s">
        <v>899</v>
      </c>
      <c r="B15" s="141" t="s">
        <v>30</v>
      </c>
      <c r="C15" s="142">
        <v>21100</v>
      </c>
      <c r="D15" s="143">
        <f>13500*2</f>
        <v>27000</v>
      </c>
      <c r="E15" s="143">
        <f t="shared" si="0"/>
        <v>5900</v>
      </c>
      <c r="F15" s="135" t="s">
        <v>1103</v>
      </c>
      <c r="G15" s="144">
        <v>21100</v>
      </c>
      <c r="H15" s="144">
        <v>23210</v>
      </c>
      <c r="I15" s="145">
        <f>13500*2</f>
        <v>27000</v>
      </c>
      <c r="J15" s="145"/>
    </row>
    <row r="16" spans="1:11" x14ac:dyDescent="0.25">
      <c r="A16" s="140" t="s">
        <v>113</v>
      </c>
      <c r="B16" s="141" t="s">
        <v>30</v>
      </c>
      <c r="C16" s="142">
        <v>21000</v>
      </c>
      <c r="D16" s="143">
        <f>12050*2</f>
        <v>24100</v>
      </c>
      <c r="E16" s="143">
        <f t="shared" si="0"/>
        <v>3100</v>
      </c>
      <c r="F16" s="135" t="s">
        <v>1103</v>
      </c>
      <c r="G16" s="144">
        <f>10500*2</f>
        <v>21000</v>
      </c>
      <c r="H16" s="144">
        <v>24100</v>
      </c>
      <c r="I16" s="145">
        <f>12050*2</f>
        <v>24100</v>
      </c>
      <c r="J16" s="145"/>
    </row>
    <row r="17" spans="1:11" ht="15.75" x14ac:dyDescent="0.25">
      <c r="A17" s="137" t="s">
        <v>123</v>
      </c>
      <c r="B17" s="20" t="s">
        <v>30</v>
      </c>
      <c r="C17" s="138">
        <v>16000</v>
      </c>
      <c r="D17" s="139">
        <f>8000*2</f>
        <v>16000</v>
      </c>
      <c r="E17" s="139">
        <f t="shared" si="0"/>
        <v>0</v>
      </c>
      <c r="F17" s="135"/>
    </row>
    <row r="18" spans="1:11" ht="15.75" x14ac:dyDescent="0.25">
      <c r="A18" s="137" t="s">
        <v>904</v>
      </c>
      <c r="B18" s="20" t="s">
        <v>30</v>
      </c>
      <c r="C18" s="138">
        <v>21000</v>
      </c>
      <c r="D18" s="139">
        <f>10500*2</f>
        <v>21000</v>
      </c>
      <c r="E18" s="139">
        <f t="shared" si="0"/>
        <v>0</v>
      </c>
      <c r="F18" s="135"/>
    </row>
    <row r="19" spans="1:11" ht="15.75" x14ac:dyDescent="0.25">
      <c r="A19" s="137" t="s">
        <v>151</v>
      </c>
      <c r="B19" s="20" t="s">
        <v>30</v>
      </c>
      <c r="C19" s="138">
        <v>42100</v>
      </c>
      <c r="D19" s="139">
        <f>21050*2</f>
        <v>42100</v>
      </c>
      <c r="E19" s="139">
        <f t="shared" si="0"/>
        <v>0</v>
      </c>
      <c r="F19" s="135"/>
      <c r="K19" s="147">
        <v>8685</v>
      </c>
    </row>
    <row r="20" spans="1:11" ht="15.75" x14ac:dyDescent="0.25">
      <c r="A20" s="137" t="s">
        <v>156</v>
      </c>
      <c r="B20" s="20" t="s">
        <v>30</v>
      </c>
      <c r="C20" s="138">
        <v>55500</v>
      </c>
      <c r="D20" s="139">
        <f>27750*2</f>
        <v>55500</v>
      </c>
      <c r="E20" s="139">
        <f t="shared" si="0"/>
        <v>0</v>
      </c>
      <c r="F20" s="135"/>
      <c r="K20" s="147">
        <v>2895</v>
      </c>
    </row>
    <row r="21" spans="1:11" x14ac:dyDescent="0.25">
      <c r="A21" s="148" t="s">
        <v>676</v>
      </c>
      <c r="B21" s="149" t="s">
        <v>30</v>
      </c>
      <c r="C21" s="150">
        <v>21000</v>
      </c>
      <c r="D21" s="151"/>
      <c r="E21" s="151">
        <f t="shared" si="0"/>
        <v>-21000</v>
      </c>
      <c r="F21" s="135" t="s">
        <v>1109</v>
      </c>
    </row>
    <row r="22" spans="1:11" ht="15.75" x14ac:dyDescent="0.25">
      <c r="A22" s="137" t="s">
        <v>945</v>
      </c>
      <c r="B22" s="20" t="s">
        <v>30</v>
      </c>
      <c r="C22" s="138">
        <v>46000</v>
      </c>
      <c r="D22" s="139">
        <f>23000*2</f>
        <v>46000</v>
      </c>
      <c r="E22" s="139">
        <f t="shared" si="0"/>
        <v>0</v>
      </c>
      <c r="F22" s="135"/>
    </row>
    <row r="23" spans="1:11" ht="15.75" x14ac:dyDescent="0.25">
      <c r="A23" s="137" t="s">
        <v>444</v>
      </c>
      <c r="B23" s="20" t="s">
        <v>30</v>
      </c>
      <c r="C23" s="138">
        <v>50500</v>
      </c>
      <c r="D23" s="139">
        <f>25250*2</f>
        <v>50500</v>
      </c>
      <c r="E23" s="139">
        <f t="shared" si="0"/>
        <v>0</v>
      </c>
      <c r="F23" s="135"/>
    </row>
    <row r="24" spans="1:11" ht="15.75" x14ac:dyDescent="0.25">
      <c r="A24" s="137" t="s">
        <v>447</v>
      </c>
      <c r="B24" s="20" t="s">
        <v>30</v>
      </c>
      <c r="C24" s="138">
        <v>50500</v>
      </c>
      <c r="D24" s="139">
        <f>25250*2</f>
        <v>50500</v>
      </c>
      <c r="E24" s="139">
        <f t="shared" si="0"/>
        <v>0</v>
      </c>
      <c r="F24" s="135"/>
    </row>
    <row r="25" spans="1:11" ht="15.75" x14ac:dyDescent="0.25">
      <c r="A25" s="137" t="s">
        <v>215</v>
      </c>
      <c r="B25" s="20" t="s">
        <v>30</v>
      </c>
      <c r="C25" s="138">
        <v>65500</v>
      </c>
      <c r="D25" s="139">
        <f>32750*2</f>
        <v>65500</v>
      </c>
      <c r="E25" s="139">
        <f t="shared" si="0"/>
        <v>0</v>
      </c>
      <c r="F25" s="135"/>
    </row>
    <row r="26" spans="1:11" x14ac:dyDescent="0.25">
      <c r="A26" s="140" t="s">
        <v>219</v>
      </c>
      <c r="B26" s="141" t="s">
        <v>30</v>
      </c>
      <c r="C26" s="142">
        <v>23100</v>
      </c>
      <c r="D26" s="143">
        <f>12050*2</f>
        <v>24100</v>
      </c>
      <c r="E26" s="143">
        <f t="shared" si="0"/>
        <v>1000</v>
      </c>
      <c r="F26" s="135" t="s">
        <v>1103</v>
      </c>
      <c r="G26" s="144">
        <f>11550*2</f>
        <v>23100</v>
      </c>
      <c r="H26" s="144">
        <v>24100</v>
      </c>
      <c r="I26" s="145">
        <f>12050*2</f>
        <v>24100</v>
      </c>
      <c r="J26" s="145"/>
    </row>
    <row r="27" spans="1:11" ht="15.75" x14ac:dyDescent="0.25">
      <c r="A27" s="137" t="s">
        <v>252</v>
      </c>
      <c r="B27" s="20" t="s">
        <v>30</v>
      </c>
      <c r="C27" s="146">
        <v>55500</v>
      </c>
      <c r="D27" s="139">
        <f>27750*2</f>
        <v>55500</v>
      </c>
      <c r="E27" s="139">
        <f t="shared" si="0"/>
        <v>0</v>
      </c>
      <c r="F27" s="135"/>
    </row>
    <row r="28" spans="1:11" x14ac:dyDescent="0.25">
      <c r="A28" s="140" t="s">
        <v>909</v>
      </c>
      <c r="B28" s="141" t="s">
        <v>30</v>
      </c>
      <c r="C28" s="142">
        <v>21100</v>
      </c>
      <c r="D28" s="143">
        <f>11077.5*2</f>
        <v>22155</v>
      </c>
      <c r="E28" s="143">
        <f t="shared" si="0"/>
        <v>1055</v>
      </c>
      <c r="F28" s="135" t="s">
        <v>1103</v>
      </c>
      <c r="G28" s="144">
        <v>21100</v>
      </c>
      <c r="H28" s="144">
        <v>22155</v>
      </c>
      <c r="I28" s="145">
        <f>11077.5*2</f>
        <v>22155</v>
      </c>
      <c r="J28" s="145"/>
    </row>
    <row r="29" spans="1:11" ht="15.75" x14ac:dyDescent="0.25">
      <c r="A29" s="137" t="s">
        <v>449</v>
      </c>
      <c r="B29" s="20" t="s">
        <v>30</v>
      </c>
      <c r="C29" s="138">
        <v>62500</v>
      </c>
      <c r="D29" s="139">
        <f>31250*2</f>
        <v>62500</v>
      </c>
      <c r="E29" s="139">
        <f t="shared" si="0"/>
        <v>0</v>
      </c>
      <c r="F29" s="135"/>
    </row>
    <row r="30" spans="1:11" ht="15.75" x14ac:dyDescent="0.25">
      <c r="A30" s="137" t="s">
        <v>282</v>
      </c>
      <c r="B30" s="20" t="s">
        <v>30</v>
      </c>
      <c r="C30" s="138">
        <v>50500</v>
      </c>
      <c r="D30" s="139">
        <f>25250*2</f>
        <v>50500</v>
      </c>
      <c r="E30" s="139">
        <f t="shared" si="0"/>
        <v>0</v>
      </c>
      <c r="F30" s="135"/>
      <c r="K30" s="147">
        <v>2895</v>
      </c>
    </row>
    <row r="31" spans="1:11" ht="15.75" x14ac:dyDescent="0.25">
      <c r="A31" s="137" t="s">
        <v>717</v>
      </c>
      <c r="B31" s="20" t="s">
        <v>30</v>
      </c>
      <c r="C31" s="138">
        <v>43050</v>
      </c>
      <c r="D31" s="139">
        <f>21525*2</f>
        <v>43050</v>
      </c>
      <c r="E31" s="139">
        <f t="shared" si="0"/>
        <v>0</v>
      </c>
      <c r="F31" s="135"/>
    </row>
    <row r="32" spans="1:11" x14ac:dyDescent="0.25">
      <c r="A32" s="140" t="s">
        <v>696</v>
      </c>
      <c r="B32" s="141" t="s">
        <v>30</v>
      </c>
      <c r="C32" s="142">
        <v>23000</v>
      </c>
      <c r="D32" s="143">
        <f>13500*2</f>
        <v>27000</v>
      </c>
      <c r="E32" s="143">
        <f t="shared" si="0"/>
        <v>4000</v>
      </c>
      <c r="F32" s="135" t="s">
        <v>1103</v>
      </c>
      <c r="G32" s="144">
        <v>23000</v>
      </c>
      <c r="H32" s="144">
        <v>25760</v>
      </c>
      <c r="I32" s="145">
        <f>13500*2</f>
        <v>27000</v>
      </c>
      <c r="J32" s="145"/>
    </row>
    <row r="33" spans="1:11" ht="15.75" x14ac:dyDescent="0.25">
      <c r="A33" s="137" t="s">
        <v>926</v>
      </c>
      <c r="B33" s="20" t="s">
        <v>30</v>
      </c>
      <c r="C33" s="138">
        <v>45500</v>
      </c>
      <c r="D33" s="139">
        <f>22750*2</f>
        <v>45500</v>
      </c>
      <c r="E33" s="139">
        <f t="shared" si="0"/>
        <v>0</v>
      </c>
      <c r="F33" s="135"/>
    </row>
    <row r="34" spans="1:11" x14ac:dyDescent="0.25">
      <c r="A34" s="140" t="s">
        <v>930</v>
      </c>
      <c r="B34" s="141" t="s">
        <v>30</v>
      </c>
      <c r="C34" s="142">
        <v>22960</v>
      </c>
      <c r="D34" s="143">
        <f>13500*2</f>
        <v>27000</v>
      </c>
      <c r="E34" s="143">
        <f t="shared" ref="E34:E55" si="1">D34-C34</f>
        <v>4040</v>
      </c>
      <c r="F34" s="135" t="s">
        <v>1103</v>
      </c>
      <c r="G34" s="144">
        <v>20500</v>
      </c>
      <c r="H34" s="144">
        <v>22960</v>
      </c>
      <c r="I34" s="145">
        <f>13500*2</f>
        <v>27000</v>
      </c>
      <c r="J34" s="145"/>
    </row>
    <row r="35" spans="1:11" x14ac:dyDescent="0.25">
      <c r="A35" s="140" t="s">
        <v>935</v>
      </c>
      <c r="B35" s="141" t="s">
        <v>30</v>
      </c>
      <c r="C35" s="142">
        <v>20500</v>
      </c>
      <c r="D35" s="143">
        <f>11000*2</f>
        <v>22000</v>
      </c>
      <c r="E35" s="143">
        <f t="shared" si="1"/>
        <v>1500</v>
      </c>
      <c r="F35" s="135" t="s">
        <v>1103</v>
      </c>
      <c r="G35" s="144">
        <f>10250*2</f>
        <v>20500</v>
      </c>
      <c r="H35" s="144">
        <v>22000</v>
      </c>
      <c r="I35" s="145">
        <f>11000*2</f>
        <v>22000</v>
      </c>
      <c r="J35" s="145"/>
    </row>
    <row r="36" spans="1:11" ht="15.75" x14ac:dyDescent="0.25">
      <c r="A36" s="137" t="s">
        <v>938</v>
      </c>
      <c r="B36" s="20" t="s">
        <v>30</v>
      </c>
      <c r="C36" s="138">
        <v>21000</v>
      </c>
      <c r="D36" s="139">
        <f>10500*2</f>
        <v>21000</v>
      </c>
      <c r="E36" s="139">
        <f t="shared" si="1"/>
        <v>0</v>
      </c>
      <c r="F36" s="135"/>
    </row>
    <row r="37" spans="1:11" ht="15.75" x14ac:dyDescent="0.25">
      <c r="A37" s="137" t="s">
        <v>861</v>
      </c>
      <c r="B37" s="20" t="s">
        <v>30</v>
      </c>
      <c r="C37" s="138">
        <v>49000</v>
      </c>
      <c r="D37" s="139">
        <f>24500*2</f>
        <v>49000</v>
      </c>
      <c r="E37" s="139">
        <f t="shared" si="1"/>
        <v>0</v>
      </c>
      <c r="F37" s="135"/>
    </row>
    <row r="38" spans="1:11" ht="15.75" x14ac:dyDescent="0.25">
      <c r="A38" s="137" t="s">
        <v>762</v>
      </c>
      <c r="B38" s="20" t="s">
        <v>30</v>
      </c>
      <c r="C38" s="138">
        <v>50500</v>
      </c>
      <c r="D38" s="139">
        <f>25250*2</f>
        <v>50500</v>
      </c>
      <c r="E38" s="139">
        <f t="shared" si="1"/>
        <v>0</v>
      </c>
      <c r="F38" s="135"/>
    </row>
    <row r="39" spans="1:11" x14ac:dyDescent="0.25">
      <c r="A39" s="140" t="s">
        <v>941</v>
      </c>
      <c r="B39" s="141" t="s">
        <v>30</v>
      </c>
      <c r="C39" s="142">
        <v>20520</v>
      </c>
      <c r="D39" s="143">
        <f>10260*2</f>
        <v>20520</v>
      </c>
      <c r="E39" s="143">
        <f t="shared" si="1"/>
        <v>0</v>
      </c>
      <c r="F39" s="135" t="s">
        <v>1103</v>
      </c>
      <c r="G39" s="144">
        <v>19000</v>
      </c>
      <c r="H39" s="144">
        <v>20520</v>
      </c>
      <c r="I39" s="152">
        <f>10260*2</f>
        <v>20520</v>
      </c>
      <c r="J39" s="152"/>
    </row>
    <row r="40" spans="1:11" ht="15.75" x14ac:dyDescent="0.25">
      <c r="A40" s="137" t="s">
        <v>765</v>
      </c>
      <c r="B40" s="20" t="s">
        <v>30</v>
      </c>
      <c r="C40" s="138">
        <v>50500</v>
      </c>
      <c r="D40" s="139">
        <f>25250*2</f>
        <v>50500</v>
      </c>
      <c r="E40" s="139">
        <f t="shared" si="1"/>
        <v>0</v>
      </c>
      <c r="F40" s="135"/>
    </row>
    <row r="41" spans="1:11" ht="15.75" x14ac:dyDescent="0.25">
      <c r="A41" s="137" t="s">
        <v>771</v>
      </c>
      <c r="B41" s="20" t="s">
        <v>30</v>
      </c>
      <c r="C41" s="138">
        <v>50500</v>
      </c>
      <c r="D41" s="139">
        <f>25250*2</f>
        <v>50500</v>
      </c>
      <c r="E41" s="139">
        <f t="shared" si="1"/>
        <v>0</v>
      </c>
      <c r="F41" s="135" t="s">
        <v>1103</v>
      </c>
      <c r="G41" s="153">
        <v>54000</v>
      </c>
    </row>
    <row r="42" spans="1:11" ht="15.75" x14ac:dyDescent="0.25">
      <c r="A42" s="137" t="s">
        <v>457</v>
      </c>
      <c r="B42" s="20" t="s">
        <v>30</v>
      </c>
      <c r="C42" s="138">
        <v>50500</v>
      </c>
      <c r="D42" s="139">
        <f>25250*2</f>
        <v>50500</v>
      </c>
      <c r="E42" s="139">
        <f t="shared" si="1"/>
        <v>0</v>
      </c>
      <c r="F42" s="135"/>
      <c r="K42" s="147">
        <v>8685</v>
      </c>
    </row>
    <row r="43" spans="1:11" ht="15.75" x14ac:dyDescent="0.25">
      <c r="A43" s="137" t="s">
        <v>458</v>
      </c>
      <c r="B43" s="20" t="s">
        <v>30</v>
      </c>
      <c r="C43" s="138">
        <v>50500</v>
      </c>
      <c r="D43" s="139">
        <f>25250*2</f>
        <v>50500</v>
      </c>
      <c r="E43" s="139">
        <f t="shared" si="1"/>
        <v>0</v>
      </c>
      <c r="F43" s="135"/>
    </row>
    <row r="44" spans="1:11" ht="15.75" x14ac:dyDescent="0.25">
      <c r="A44" s="137" t="s">
        <v>784</v>
      </c>
      <c r="B44" s="20" t="s">
        <v>88</v>
      </c>
      <c r="C44" s="138">
        <v>50500</v>
      </c>
      <c r="D44" s="139">
        <f>25250*2</f>
        <v>50500</v>
      </c>
      <c r="E44" s="139">
        <f t="shared" si="1"/>
        <v>0</v>
      </c>
      <c r="F44" s="135"/>
    </row>
    <row r="45" spans="1:11" ht="15.75" x14ac:dyDescent="0.25">
      <c r="A45" s="137" t="s">
        <v>438</v>
      </c>
      <c r="B45" s="20" t="s">
        <v>88</v>
      </c>
      <c r="C45" s="138">
        <v>16000</v>
      </c>
      <c r="D45" s="139">
        <f>8000*2</f>
        <v>16000</v>
      </c>
      <c r="E45" s="139">
        <f t="shared" si="1"/>
        <v>0</v>
      </c>
      <c r="F45" s="135"/>
    </row>
    <row r="46" spans="1:11" ht="15.75" x14ac:dyDescent="0.25">
      <c r="A46" s="137" t="s">
        <v>445</v>
      </c>
      <c r="B46" s="20" t="s">
        <v>88</v>
      </c>
      <c r="C46" s="138">
        <v>65500</v>
      </c>
      <c r="D46" s="139">
        <f>32750*2</f>
        <v>65500</v>
      </c>
      <c r="E46" s="139">
        <f t="shared" si="1"/>
        <v>0</v>
      </c>
      <c r="F46" s="135"/>
    </row>
    <row r="47" spans="1:11" ht="15.75" x14ac:dyDescent="0.25">
      <c r="A47" s="137" t="s">
        <v>798</v>
      </c>
      <c r="B47" s="20" t="s">
        <v>88</v>
      </c>
      <c r="C47" s="146">
        <v>44000</v>
      </c>
      <c r="D47" s="139">
        <f>22000*2</f>
        <v>44000</v>
      </c>
      <c r="E47" s="139">
        <f t="shared" si="1"/>
        <v>0</v>
      </c>
      <c r="F47" s="135"/>
    </row>
    <row r="48" spans="1:11" ht="15.75" x14ac:dyDescent="0.25">
      <c r="A48" s="137" t="s">
        <v>743</v>
      </c>
      <c r="B48" s="20" t="s">
        <v>88</v>
      </c>
      <c r="C48" s="138">
        <v>50500</v>
      </c>
      <c r="D48" s="139">
        <f>25250*2</f>
        <v>50500</v>
      </c>
      <c r="E48" s="139">
        <f t="shared" si="1"/>
        <v>0</v>
      </c>
      <c r="F48" s="135"/>
    </row>
    <row r="49" spans="1:11" ht="15.75" x14ac:dyDescent="0.25">
      <c r="A49" s="137" t="s">
        <v>748</v>
      </c>
      <c r="B49" s="20" t="s">
        <v>88</v>
      </c>
      <c r="C49" s="138">
        <v>50500</v>
      </c>
      <c r="D49" s="139">
        <f>25250*2</f>
        <v>50500</v>
      </c>
      <c r="E49" s="139">
        <f t="shared" si="1"/>
        <v>0</v>
      </c>
      <c r="F49" s="135"/>
    </row>
    <row r="50" spans="1:11" ht="15.75" x14ac:dyDescent="0.25">
      <c r="A50" s="137" t="s">
        <v>753</v>
      </c>
      <c r="B50" s="20" t="s">
        <v>88</v>
      </c>
      <c r="C50" s="138">
        <v>45500</v>
      </c>
      <c r="D50" s="139">
        <f>22750*2</f>
        <v>45500</v>
      </c>
      <c r="E50" s="139">
        <f t="shared" si="1"/>
        <v>0</v>
      </c>
      <c r="F50" s="135"/>
    </row>
    <row r="51" spans="1:11" ht="15.75" x14ac:dyDescent="0.25">
      <c r="A51" s="137" t="s">
        <v>369</v>
      </c>
      <c r="B51" s="20" t="s">
        <v>88</v>
      </c>
      <c r="C51" s="138">
        <v>55500</v>
      </c>
      <c r="D51" s="139">
        <f>27750*2</f>
        <v>55500</v>
      </c>
      <c r="E51" s="139">
        <f t="shared" si="1"/>
        <v>0</v>
      </c>
      <c r="F51" s="135"/>
    </row>
    <row r="52" spans="1:11" ht="15.75" x14ac:dyDescent="0.25">
      <c r="A52" s="137" t="s">
        <v>759</v>
      </c>
      <c r="B52" s="20" t="s">
        <v>88</v>
      </c>
      <c r="C52" s="138">
        <v>50500</v>
      </c>
      <c r="D52" s="139">
        <f>25250*2</f>
        <v>50500</v>
      </c>
      <c r="E52" s="139">
        <f t="shared" si="1"/>
        <v>0</v>
      </c>
      <c r="F52" s="135"/>
    </row>
    <row r="53" spans="1:11" ht="15.75" x14ac:dyDescent="0.25">
      <c r="A53" s="137" t="s">
        <v>400</v>
      </c>
      <c r="B53" s="20" t="s">
        <v>88</v>
      </c>
      <c r="C53" s="138">
        <v>65500</v>
      </c>
      <c r="D53" s="139">
        <f>32750*2</f>
        <v>65500</v>
      </c>
      <c r="E53" s="139">
        <f t="shared" si="1"/>
        <v>0</v>
      </c>
      <c r="F53" s="135"/>
      <c r="K53" s="147">
        <v>2895</v>
      </c>
    </row>
    <row r="54" spans="1:11" ht="15.75" x14ac:dyDescent="0.25">
      <c r="A54" s="137" t="s">
        <v>776</v>
      </c>
      <c r="B54" s="20" t="s">
        <v>88</v>
      </c>
      <c r="C54" s="138">
        <v>40500</v>
      </c>
      <c r="D54" s="139">
        <f>20250*2</f>
        <v>40500</v>
      </c>
      <c r="E54" s="139">
        <f t="shared" si="1"/>
        <v>0</v>
      </c>
      <c r="F54" s="135"/>
    </row>
    <row r="55" spans="1:11" ht="15.75" x14ac:dyDescent="0.25">
      <c r="A55" s="137" t="s">
        <v>960</v>
      </c>
      <c r="B55" s="20" t="s">
        <v>1110</v>
      </c>
      <c r="C55" s="138">
        <v>22000</v>
      </c>
      <c r="D55" s="139">
        <f>11000*2</f>
        <v>22000</v>
      </c>
      <c r="E55" s="139">
        <f t="shared" si="1"/>
        <v>0</v>
      </c>
      <c r="F55" s="135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Archivo OMX -ORYCO -MAX</vt:lpstr>
      <vt:lpstr>Hoja1</vt:lpstr>
      <vt:lpstr>Bajas</vt:lpstr>
      <vt:lpstr>reporte lic</vt:lpstr>
      <vt:lpstr>Modificaciones de sueldo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PAULA-AVILA</dc:creator>
  <dc:description/>
  <cp:lastModifiedBy>karen@oryco.mx</cp:lastModifiedBy>
  <cp:revision>2</cp:revision>
  <cp:lastPrinted>2019-05-15T18:14:09Z</cp:lastPrinted>
  <dcterms:created xsi:type="dcterms:W3CDTF">2018-12-04T20:42:17Z</dcterms:created>
  <dcterms:modified xsi:type="dcterms:W3CDTF">2020-01-17T19:21:38Z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